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9040" windowHeight="15840"/>
  </bookViews>
  <sheets>
    <sheet name="Лист1" sheetId="1" r:id="rId1"/>
  </sheets>
  <definedNames>
    <definedName name="_Hlk183014561" localSheetId="0">Лист1!$B$199</definedName>
    <definedName name="_Hlk183512871" localSheetId="0">Лист1!$B$200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3" i="1"/>
  <c r="F183"/>
  <c r="G183"/>
  <c r="E182"/>
  <c r="F182"/>
  <c r="G182"/>
  <c r="E192"/>
  <c r="F192"/>
  <c r="G192"/>
  <c r="D190"/>
  <c r="D197"/>
  <c r="D200" s="1"/>
  <c r="D204"/>
  <c r="D206"/>
  <c r="D207"/>
  <c r="D208"/>
  <c r="D214"/>
  <c r="D210" l="1"/>
  <c r="D148"/>
  <c r="D126"/>
  <c r="D109"/>
  <c r="D88"/>
  <c r="D78"/>
  <c r="D68"/>
  <c r="D226"/>
  <c r="D228"/>
  <c r="D230"/>
  <c r="D185"/>
  <c r="D192" s="1"/>
  <c r="D177"/>
  <c r="E173"/>
  <c r="F173"/>
  <c r="G173"/>
  <c r="D166"/>
  <c r="D171"/>
  <c r="D170"/>
  <c r="D169"/>
  <c r="D168"/>
  <c r="D156"/>
  <c r="D99"/>
  <c r="D183" l="1"/>
  <c r="D182"/>
  <c r="D173"/>
  <c r="D117"/>
  <c r="D119"/>
  <c r="D224" l="1"/>
  <c r="E219"/>
  <c r="D216"/>
  <c r="E210"/>
  <c r="F210"/>
  <c r="E200"/>
  <c r="E162"/>
  <c r="F162"/>
  <c r="G162"/>
  <c r="D160"/>
  <c r="D162" s="1"/>
  <c r="D159"/>
  <c r="E153"/>
  <c r="F153"/>
  <c r="G153"/>
  <c r="E144"/>
  <c r="F144"/>
  <c r="G144"/>
  <c r="D140"/>
  <c r="D144" s="1"/>
  <c r="F136"/>
  <c r="G136"/>
  <c r="E136"/>
  <c r="E113"/>
  <c r="F113"/>
  <c r="G113"/>
  <c r="D111"/>
  <c r="D113" s="1"/>
  <c r="E105"/>
  <c r="F105"/>
  <c r="G105"/>
  <c r="D103"/>
  <c r="D102"/>
  <c r="D101"/>
  <c r="E95"/>
  <c r="F95"/>
  <c r="G95"/>
  <c r="E84"/>
  <c r="F84"/>
  <c r="G84"/>
  <c r="D84"/>
  <c r="E74"/>
  <c r="F74"/>
  <c r="G74"/>
  <c r="D74"/>
  <c r="E64"/>
  <c r="F64"/>
  <c r="G64"/>
  <c r="D62"/>
  <c r="F56"/>
  <c r="G56"/>
  <c r="E56"/>
  <c r="D54"/>
  <c r="D53"/>
  <c r="F47"/>
  <c r="G47"/>
  <c r="F46"/>
  <c r="G46"/>
  <c r="E46"/>
  <c r="E47"/>
  <c r="F24"/>
  <c r="G24"/>
  <c r="E24"/>
  <c r="F23"/>
  <c r="G23"/>
  <c r="E23"/>
  <c r="D219" l="1"/>
  <c r="D105"/>
  <c r="D44" l="1"/>
  <c r="D151" l="1"/>
  <c r="D51"/>
  <c r="D56" s="1"/>
  <c r="D60"/>
  <c r="D64" s="1"/>
  <c r="D43"/>
  <c r="D41"/>
  <c r="D28"/>
  <c r="E30"/>
  <c r="E37" s="1"/>
  <c r="F30"/>
  <c r="F37" s="1"/>
  <c r="G30"/>
  <c r="G37" s="1"/>
  <c r="D35"/>
  <c r="D34"/>
  <c r="D33"/>
  <c r="D32"/>
  <c r="D31"/>
  <c r="D14"/>
  <c r="D21"/>
  <c r="D20"/>
  <c r="D19"/>
  <c r="D17"/>
  <c r="D16"/>
  <c r="D30" l="1"/>
  <c r="D37" s="1"/>
</calcChain>
</file>

<file path=xl/sharedStrings.xml><?xml version="1.0" encoding="utf-8"?>
<sst xmlns="http://schemas.openxmlformats.org/spreadsheetml/2006/main" count="366" uniqueCount="172">
  <si>
    <t>Найменування завдання</t>
  </si>
  <si>
    <t>Найменування показника</t>
  </si>
  <si>
    <t>Одиниця виміру</t>
  </si>
  <si>
    <t>Значення показників</t>
  </si>
  <si>
    <t>у тому числі за роками</t>
  </si>
  <si>
    <t>1. Забезпечення медичного процесу стаціонарного та амбулаторного  лікування пацієнтів</t>
  </si>
  <si>
    <t>ПОКАЗНИКИ ЗАТРАТ</t>
  </si>
  <si>
    <t>ПОКАЗНИКИ ПРОДУКТУ</t>
  </si>
  <si>
    <t>ПОКАЗНИКИ ЕФЕКТИВНОСТІ</t>
  </si>
  <si>
    <t>ПОКАЗНИКИ ЯКОСТІ</t>
  </si>
  <si>
    <t>2.Поширення можливостей для своєчасного виявлення та профілактики захворювань</t>
  </si>
  <si>
    <t>4. Забезпечення безперервного функціонування закладу</t>
  </si>
  <si>
    <t>5. Забезпечення умов для перебування пацієнтів та відвідувачів закдаду</t>
  </si>
  <si>
    <t>в т.ч. хірурічні операції</t>
  </si>
  <si>
    <t>тис .грн.</t>
  </si>
  <si>
    <t>осіб</t>
  </si>
  <si>
    <t>рентгенологічних</t>
  </si>
  <si>
    <t>УЗД</t>
  </si>
  <si>
    <t>ендоскопічні</t>
  </si>
  <si>
    <t>функціональна діагностика</t>
  </si>
  <si>
    <t>денний стаціонар (ліжко-дні)</t>
  </si>
  <si>
    <t>тис.грн.</t>
  </si>
  <si>
    <t xml:space="preserve"> -площа обробки (кв.м)  </t>
  </si>
  <si>
    <t xml:space="preserve"> -кількість санітарних вузлів (од.)</t>
  </si>
  <si>
    <t>кв. м</t>
  </si>
  <si>
    <t>шт.</t>
  </si>
  <si>
    <t>кількість ліжко-днів</t>
  </si>
  <si>
    <t>середня вартість харчування в день</t>
  </si>
  <si>
    <t>кількість осіб, отримавших послугу</t>
  </si>
  <si>
    <t>середня вартість послуги на одну особу</t>
  </si>
  <si>
    <t>штатна чисельність</t>
  </si>
  <si>
    <t>Дотримання нрм визначених наказом МОЗ від 29.10.2013 №931</t>
  </si>
  <si>
    <t>%</t>
  </si>
  <si>
    <t xml:space="preserve">Обсяг виконання запланованої кількості зубопротезування </t>
  </si>
  <si>
    <t>кількість пацієнтів на обліку</t>
  </si>
  <si>
    <t>кількість оформлення нових пацієнтів протягом року</t>
  </si>
  <si>
    <t>кількість пацієнтів на обліку, які потребують медикаментозного лікування в амбулаторних умовах</t>
  </si>
  <si>
    <t>кількість пацієнтів, які потребують обстеження</t>
  </si>
  <si>
    <t xml:space="preserve"> -кількість лікарів відповідних  спеціалізацій, яких потребує заклад</t>
  </si>
  <si>
    <t>л</t>
  </si>
  <si>
    <t>од.</t>
  </si>
  <si>
    <t>к-ть пацієнтів, які пройшли повний курс лікування</t>
  </si>
  <si>
    <t>к-ть працівників туберкульозного кабінету</t>
  </si>
  <si>
    <t>кількість осіб на обліку</t>
  </si>
  <si>
    <t>в т.ч. діти</t>
  </si>
  <si>
    <t>потребують періодичного лабораторного дослідження</t>
  </si>
  <si>
    <t>середня вартість на одного пролікованого  в стаціонарних відділеннях</t>
  </si>
  <si>
    <t>грн.</t>
  </si>
  <si>
    <t>середня вартість на одного пацієнта в   амбулаторних умовах</t>
  </si>
  <si>
    <t xml:space="preserve"> - амбулаторний прийом пацієнтів та лікування в амбулаторних умовах:</t>
  </si>
  <si>
    <t>забезпечення технічної можливості проведення запланованого рівня кількості досліджень</t>
  </si>
  <si>
    <t xml:space="preserve"> вартість обробки 1 кв.м площі </t>
  </si>
  <si>
    <t xml:space="preserve"> вартість обробки одного санітарного вузла</t>
  </si>
  <si>
    <t>в т.ч. кількість ліжко-днів військовослужбовців</t>
  </si>
  <si>
    <t>л/дн</t>
  </si>
  <si>
    <t>витрати на одного пацієнта, який знаходиться на обліку</t>
  </si>
  <si>
    <t>вартість  витрат на одного пацієнта, який знаходится на обліку</t>
  </si>
  <si>
    <t xml:space="preserve">хірургічні втручання в амбулаторних умовах </t>
  </si>
  <si>
    <t>вартість  витрат на одного пацієнта</t>
  </si>
  <si>
    <t xml:space="preserve">кількість пролікованих у  стаціонарних відділеннях  (осіб) </t>
  </si>
  <si>
    <t>в т.ч.:</t>
  </si>
  <si>
    <t>лікарі</t>
  </si>
  <si>
    <t>середній медичний персонал</t>
  </si>
  <si>
    <t>посад</t>
  </si>
  <si>
    <t>фахівці не медичного профілю</t>
  </si>
  <si>
    <t>інші</t>
  </si>
  <si>
    <t>молодший  медичний персонал</t>
  </si>
  <si>
    <t>витрати на 1 працюючого в місяць</t>
  </si>
  <si>
    <t>витрати на 1 особу в місяць</t>
  </si>
  <si>
    <t xml:space="preserve">витрати на 1 генератор в місяць </t>
  </si>
  <si>
    <t>кількість дизельних генераторів</t>
  </si>
  <si>
    <t xml:space="preserve">паливо для поїздок до пацієнтів для надання паліативної допомоги </t>
  </si>
  <si>
    <t>витрати на 1 поїздку</t>
  </si>
  <si>
    <t>повне забезпечення медичної  діяльності закладу в транспортних послугах</t>
  </si>
  <si>
    <t>кількість точок облаштування</t>
  </si>
  <si>
    <t xml:space="preserve">кількість відвідувань поліклініки </t>
  </si>
  <si>
    <t>кількість ліжко-днів в стаціонарних відділеннях</t>
  </si>
  <si>
    <t>вартість витрат на 1 пацієнта</t>
  </si>
  <si>
    <t>кількість дітей (амбулаторно -  відвідування, дослідження, хірургічні втручання)</t>
  </si>
  <si>
    <t xml:space="preserve">кількість вагітних на обліку </t>
  </si>
  <si>
    <t>кв.м</t>
  </si>
  <si>
    <t>площа облаштування</t>
  </si>
  <si>
    <t>кількість осіб, які перебувають в закладі одночасно</t>
  </si>
  <si>
    <t>витрати на облаштування 1 кв.м</t>
  </si>
  <si>
    <t>забезпечення безпечного перебування в закладі працівників, пацієнтів та відвідувачів</t>
  </si>
  <si>
    <t>6. Відновлення та модернізація матеріально-технічної  бази лікарні</t>
  </si>
  <si>
    <t>Очікувані результати</t>
  </si>
  <si>
    <t>зменшення тривалості лікування на %</t>
  </si>
  <si>
    <t>Досягнення повної зайнятості штату медичних працівників</t>
  </si>
  <si>
    <t>укомплектованість закладу лікарями відповідних спеціалізацій</t>
  </si>
  <si>
    <t xml:space="preserve">потреба в дизельному паливі для генераторів </t>
  </si>
  <si>
    <t>к-ть поїздок з доставки матеріалів на дослідження, отримання централізованих поставок, доставка компонентів крові, надання паліативної допомоги</t>
  </si>
  <si>
    <t>кількість осіб з інвалідністю (амбулаторно: відвідування, дослідження, хірургічні втручання)</t>
  </si>
  <si>
    <t>дотримання вимог інфікційного контролю  в частині використання дезінфікуючих засобів</t>
  </si>
  <si>
    <t>підвищення рівня раннього діагностування хвороб</t>
  </si>
  <si>
    <t>підвищення рівня ранньої діагностики хвороби</t>
  </si>
  <si>
    <t xml:space="preserve">створення умов  доступності пацієнтів та відвідувачів для користування електронними системами охорони здоров'я </t>
  </si>
  <si>
    <t>дотримання вимог для перебування в закладі маломобільних груп населення</t>
  </si>
  <si>
    <t>виконання Програми підтримки та розвитку спеціалізованої медичної допомоги</t>
  </si>
  <si>
    <t xml:space="preserve">Придбання лікарських засобів,  медичних виробів, лабораторних реактивів, тощо:      </t>
  </si>
  <si>
    <t xml:space="preserve"> послуг</t>
  </si>
  <si>
    <t>грн./особу</t>
  </si>
  <si>
    <t xml:space="preserve"> - кількість пролікованих у  стаціонарних відділеннях  </t>
  </si>
  <si>
    <t xml:space="preserve">лабораторні дослідження </t>
  </si>
  <si>
    <t>Проведення технічного обслуговування, ремонту, повірки медичного та діагностичного обладнання</t>
  </si>
  <si>
    <t xml:space="preserve"> Придбання дезінфікуючих засобів</t>
  </si>
  <si>
    <t>Придбання продуктів харчування</t>
  </si>
  <si>
    <t xml:space="preserve">Зубопротезування пільговим категоріям громадян, учасників бойових дій, особам з інвалідністю внаслідок війни, визначеним  ст. 6 та 7 Закону України “Про статус ветеранів війни, гарантії їх соціального захисту”  </t>
  </si>
  <si>
    <t>Закупівля тестів та лабораторних послуг і реактивів  для здійснення скринінгу населення на гепатит B  та С за групами ризику, визначеними стандартами медичної допомоги</t>
  </si>
  <si>
    <t xml:space="preserve">Закупівля тестів  та лабораторних послуг для виявлення  ВІЛ-інфікованих, закупівля   лікарських засобів для   медикаментозної профілактики </t>
  </si>
  <si>
    <t>Придбання медичних засобів та виробів для діагностичних  досліджень на комп'ютерному томографі з внутрішньовенним контрастним підсиленням</t>
  </si>
  <si>
    <t xml:space="preserve"> Забезпечення оплати праці медичного персоналу відповідно до ПКМУ від 13.01.2023 №28,  заохочення молодих фахівців та спеціалістів для працевлаштування в лікарні:                                                                                 </t>
  </si>
  <si>
    <t>Впровадження заходів щодо залучення лікарів відповідної спеціалізації, шляхом часткового відшкодування витра на оренду житла для працівника</t>
  </si>
  <si>
    <t xml:space="preserve"> Забезпечення безперервного електропостачання  наявними дизельними генераторами: придбання дизельного палива , оплати послуг з технічного обслуговування  дизельних гегераторів</t>
  </si>
  <si>
    <t xml:space="preserve">Оплата послуг з технічного обслуговування та ремонту медичного автотранспорту </t>
  </si>
  <si>
    <t>Придбання обладнання та оплата послуг з облаштування гостьового інтернету для відвідувачів в поліклінічному та терапевтичному (лікувальному) корпусах</t>
  </si>
  <si>
    <t>Поточний ремонт з облаштування кімнати для маломобільних груп населення (інвалідів, вагітних, матері та дитини)</t>
  </si>
  <si>
    <t xml:space="preserve">Ремонтні роботи та придбання товарів з облаштування безпечних місць перебування працівників,  пацієнтів та відвідувачів в терапевтичному (лікувальному) корпусі   </t>
  </si>
  <si>
    <t xml:space="preserve"> Придбання основних засобів (дороговартісне медичне обладнання) для оновлення матеріально-технічної бази </t>
  </si>
  <si>
    <t xml:space="preserve"> Придбання медичних меблів та приладів, безперебійників та стабілізаторів до медичного обладнання, придбання  обладнання для надання паліативної допомоги</t>
  </si>
  <si>
    <t>послуга</t>
  </si>
  <si>
    <t>загальна кількість досліджень:</t>
  </si>
  <si>
    <t xml:space="preserve">витрати на одне дослідження </t>
  </si>
  <si>
    <t>грн./послугу</t>
  </si>
  <si>
    <t>грн./кв.м</t>
  </si>
  <si>
    <t>грн./од</t>
  </si>
  <si>
    <t>грн./ліжкодень</t>
  </si>
  <si>
    <t xml:space="preserve"> -кількість пацієнтів, які потребують діагностики </t>
  </si>
  <si>
    <t xml:space="preserve"> -вартість  одного дослідження </t>
  </si>
  <si>
    <t>грн.особу</t>
  </si>
  <si>
    <t>грн./посаду</t>
  </si>
  <si>
    <t>к-ть медичного автотранспорту, що потребує ремонту та технічного обслуговування</t>
  </si>
  <si>
    <t>грн./шт.</t>
  </si>
  <si>
    <t>грн./на 1 пацієнта</t>
  </si>
  <si>
    <t>витрати на одну особу</t>
  </si>
  <si>
    <t>грн./осіб</t>
  </si>
  <si>
    <t xml:space="preserve">витрати на 1 особу </t>
  </si>
  <si>
    <t xml:space="preserve"> Здійснення заходів щодо раннього виявлення та лікування туберкульозу: закупівля контейнерів для збору мокротиння, закупівля медичних препаратів для лікування побічних реакцій та  лабораторних реактивів, ЕКГ плівки, тощо</t>
  </si>
  <si>
    <t xml:space="preserve"> Придбання лабораторних реактивів,тестових смужок та медичних виробів для здійснення  ранньої діагностики цукрового діабету</t>
  </si>
  <si>
    <t xml:space="preserve">Технічне обслуговування та ремонт  колоноскопа, придбання витратних медичних матеріалів та обезболюючих препаратів для діагностика населення за групою ризику на виявлення колоректального раку:           </t>
  </si>
  <si>
    <t xml:space="preserve"> в Макарівській селищній територіальній громаді на 2025-2027 роки</t>
  </si>
  <si>
    <t>Додаток 2</t>
  </si>
  <si>
    <t>до Програми</t>
  </si>
  <si>
    <t xml:space="preserve">3. Збереження кадрового потенціалу медичного персоналу лікарні  </t>
  </si>
  <si>
    <t xml:space="preserve"> Придбання миючих та чистящих засобів, засобів гігієни</t>
  </si>
  <si>
    <t>кількість білизни для прання (кг)</t>
  </si>
  <si>
    <t>миття та чистка посуду в процесі організації харчування пацієнтів у стаціонарних відділеннях  (кількість ліжко-днів)</t>
  </si>
  <si>
    <t>кг</t>
  </si>
  <si>
    <t>ліжко-дні</t>
  </si>
  <si>
    <t xml:space="preserve"> -кількість санітарних вузлів та рукомийників </t>
  </si>
  <si>
    <t xml:space="preserve">повне забезпечення  потреби відповідно до вимог інфекційного контролю </t>
  </si>
  <si>
    <t>витрати на 1 ліжко-день</t>
  </si>
  <si>
    <t xml:space="preserve"> Ремонт і технічне обслуговування комп'ютерної техніки, придбання запчастин та перефірійного обладнання, придбання канцтоварів, господарських та будівельних товарів</t>
  </si>
  <si>
    <t>площа приміщень (кв. м)</t>
  </si>
  <si>
    <t xml:space="preserve"> Ремонт та технічне обслуговування механічного і електричного обладнання, обладнання з підвищенною небезпекою</t>
  </si>
  <si>
    <t>кількість ліфтів (шт)</t>
  </si>
  <si>
    <t>площа приміщень, де має бути забезпечена пожежна сигналізація (кв. м)</t>
  </si>
  <si>
    <t>кількість стерелізаційного обладнання, кисневих балонів (шт)</t>
  </si>
  <si>
    <t>Ремонт частини зовнішньої мережі теплопостачання</t>
  </si>
  <si>
    <t xml:space="preserve"> Ремонт частини приміщень третього поверху терапевтичного корпусу Комунального некомерційного підприємства «Макарівська багатопрофільна лікарня інтенсивного лікування» Макарівської селищної ради, пошкоджених під час бойових дій, для облаштування діагностичного блоку</t>
  </si>
  <si>
    <t>кількість  ліжкоднів</t>
  </si>
  <si>
    <t>ліжкодень</t>
  </si>
  <si>
    <t>витрати на 1 ліжкодень</t>
  </si>
  <si>
    <t>грн./л-день</t>
  </si>
  <si>
    <t>витрати на обслуговування 1 од. rомп'ютерної техніки (60% від суми витрат)</t>
  </si>
  <si>
    <t>кількість персональних компютерів  та принтерів (шт)</t>
  </si>
  <si>
    <t>витрати господарських товарів на 1 кв.м площі приміщень (40% від суми витрат)</t>
  </si>
  <si>
    <t>до рішення селищної ради</t>
  </si>
  <si>
    <t>Секретар ради</t>
  </si>
  <si>
    <t>Наталія ОСТРОВСЬКА</t>
  </si>
  <si>
    <t>Додаток 3</t>
  </si>
  <si>
    <t>від 25.04.2025 №1035-41-VIII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</si>
</sst>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9" fontId="1" fillId="0" borderId="1" xfId="0" applyNumberFormat="1" applyFont="1" applyBorder="1" applyAlignment="1">
      <alignment vertical="top"/>
    </xf>
    <xf numFmtId="164" fontId="1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9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164" fontId="2" fillId="0" borderId="2" xfId="0" applyNumberFormat="1" applyFont="1" applyBorder="1" applyAlignment="1">
      <alignment horizontal="center" vertical="top" wrapText="1"/>
    </xf>
    <xf numFmtId="9" fontId="1" fillId="2" borderId="1" xfId="0" applyNumberFormat="1" applyFont="1" applyFill="1" applyBorder="1" applyAlignment="1">
      <alignment vertical="top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7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left" vertical="top" wrapText="1"/>
    </xf>
    <xf numFmtId="2" fontId="1" fillId="2" borderId="1" xfId="0" applyNumberFormat="1" applyFont="1" applyFill="1" applyBorder="1" applyAlignment="1">
      <alignment vertical="top" wrapText="1"/>
    </xf>
    <xf numFmtId="0" fontId="2" fillId="2" borderId="0" xfId="0" applyFont="1" applyFill="1"/>
    <xf numFmtId="0" fontId="0" fillId="0" borderId="0" xfId="0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vertical="top" wrapText="1"/>
    </xf>
    <xf numFmtId="0" fontId="8" fillId="0" borderId="0" xfId="0" applyFont="1"/>
    <xf numFmtId="0" fontId="9" fillId="0" borderId="0" xfId="0" applyFont="1" applyAlignment="1">
      <alignment horizontal="left" vertical="top" wrapText="1"/>
    </xf>
    <xf numFmtId="0" fontId="9" fillId="0" borderId="0" xfId="0" applyFont="1"/>
    <xf numFmtId="165" fontId="9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left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9"/>
  <sheetViews>
    <sheetView tabSelected="1" topLeftCell="A214" zoomScale="130" zoomScaleNormal="130" workbookViewId="0">
      <selection sqref="A1:G234"/>
    </sheetView>
  </sheetViews>
  <sheetFormatPr defaultRowHeight="15"/>
  <cols>
    <col min="1" max="1" width="33.140625" customWidth="1"/>
    <col min="2" max="2" width="83.85546875" customWidth="1"/>
    <col min="3" max="3" width="12.5703125" customWidth="1"/>
    <col min="4" max="4" width="9.28515625" customWidth="1"/>
    <col min="5" max="5" width="10" customWidth="1"/>
    <col min="6" max="6" width="9.140625" customWidth="1"/>
    <col min="7" max="7" width="9.5703125" customWidth="1"/>
  </cols>
  <sheetData>
    <row r="1" spans="1:7">
      <c r="D1" s="55" t="s">
        <v>170</v>
      </c>
      <c r="E1" s="55"/>
      <c r="F1" s="55"/>
      <c r="G1" s="55"/>
    </row>
    <row r="2" spans="1:7">
      <c r="D2" s="55" t="s">
        <v>167</v>
      </c>
      <c r="E2" s="55"/>
      <c r="F2" s="55"/>
      <c r="G2" s="55"/>
    </row>
    <row r="3" spans="1:7">
      <c r="D3" s="55" t="s">
        <v>171</v>
      </c>
      <c r="E3" s="55"/>
      <c r="F3" s="55"/>
      <c r="G3" s="55"/>
    </row>
    <row r="5" spans="1:7">
      <c r="D5" s="1" t="s">
        <v>141</v>
      </c>
      <c r="E5" s="1"/>
      <c r="F5" s="1"/>
      <c r="G5" s="1"/>
    </row>
    <row r="6" spans="1:7">
      <c r="A6" s="1"/>
      <c r="B6" s="1"/>
      <c r="C6" s="1"/>
      <c r="D6" s="49" t="s">
        <v>142</v>
      </c>
      <c r="E6" s="1"/>
      <c r="F6" s="1"/>
      <c r="G6" s="1"/>
    </row>
    <row r="7" spans="1:7" ht="15.6" customHeight="1">
      <c r="A7" s="60" t="s">
        <v>86</v>
      </c>
      <c r="B7" s="61"/>
      <c r="C7" s="61"/>
      <c r="D7" s="61"/>
      <c r="E7" s="61"/>
      <c r="F7" s="61"/>
      <c r="G7" s="61"/>
    </row>
    <row r="8" spans="1:7" ht="14.45" customHeight="1">
      <c r="A8" s="65" t="s">
        <v>98</v>
      </c>
      <c r="B8" s="66"/>
      <c r="C8" s="66"/>
      <c r="D8" s="66"/>
      <c r="E8" s="66"/>
      <c r="F8" s="66"/>
      <c r="G8" s="66"/>
    </row>
    <row r="9" spans="1:7" ht="15.6" customHeight="1">
      <c r="A9" s="67" t="s">
        <v>140</v>
      </c>
      <c r="B9" s="68"/>
      <c r="C9" s="68"/>
      <c r="D9" s="68"/>
      <c r="E9" s="68"/>
      <c r="F9" s="68"/>
      <c r="G9" s="68"/>
    </row>
    <row r="10" spans="1:7">
      <c r="A10" s="62"/>
      <c r="B10" s="63"/>
      <c r="C10" s="63"/>
      <c r="D10" s="63"/>
      <c r="E10" s="63"/>
      <c r="F10" s="63"/>
      <c r="G10" s="63"/>
    </row>
    <row r="11" spans="1:7">
      <c r="A11" s="64" t="s">
        <v>0</v>
      </c>
      <c r="B11" s="64" t="s">
        <v>1</v>
      </c>
      <c r="C11" s="64" t="s">
        <v>2</v>
      </c>
      <c r="D11" s="64" t="s">
        <v>3</v>
      </c>
      <c r="E11" s="64"/>
      <c r="F11" s="64"/>
      <c r="G11" s="64"/>
    </row>
    <row r="12" spans="1:7" ht="42.75">
      <c r="A12" s="64"/>
      <c r="B12" s="64"/>
      <c r="C12" s="64"/>
      <c r="D12" s="36" t="s">
        <v>4</v>
      </c>
      <c r="E12" s="37">
        <v>2025</v>
      </c>
      <c r="F12" s="37">
        <v>2026</v>
      </c>
      <c r="G12" s="37">
        <v>2027</v>
      </c>
    </row>
    <row r="13" spans="1:7">
      <c r="A13" s="56" t="s">
        <v>5</v>
      </c>
      <c r="B13" s="28" t="s">
        <v>6</v>
      </c>
      <c r="C13" s="29"/>
      <c r="D13" s="3"/>
      <c r="E13" s="3"/>
      <c r="F13" s="3"/>
      <c r="G13" s="3"/>
    </row>
    <row r="14" spans="1:7" ht="28.5">
      <c r="A14" s="58"/>
      <c r="B14" s="9" t="s">
        <v>99</v>
      </c>
      <c r="C14" s="29" t="s">
        <v>14</v>
      </c>
      <c r="D14" s="20">
        <f>E14+F14+G14</f>
        <v>6000</v>
      </c>
      <c r="E14" s="5">
        <v>2050</v>
      </c>
      <c r="F14" s="5">
        <v>1900</v>
      </c>
      <c r="G14" s="5">
        <v>2050</v>
      </c>
    </row>
    <row r="15" spans="1:7">
      <c r="A15" s="58"/>
      <c r="B15" s="9" t="s">
        <v>7</v>
      </c>
      <c r="C15" s="29"/>
      <c r="D15" s="3"/>
      <c r="E15" s="3"/>
      <c r="F15" s="3"/>
      <c r="G15" s="3"/>
    </row>
    <row r="16" spans="1:7">
      <c r="A16" s="58"/>
      <c r="B16" s="6" t="s">
        <v>102</v>
      </c>
      <c r="C16" s="29" t="s">
        <v>15</v>
      </c>
      <c r="D16" s="3">
        <f>E16+F16+G16</f>
        <v>8630</v>
      </c>
      <c r="E16" s="3">
        <v>2830</v>
      </c>
      <c r="F16" s="3">
        <v>2850</v>
      </c>
      <c r="G16" s="3">
        <v>2950</v>
      </c>
    </row>
    <row r="17" spans="1:7">
      <c r="A17" s="58"/>
      <c r="B17" s="6" t="s">
        <v>13</v>
      </c>
      <c r="C17" s="29" t="s">
        <v>15</v>
      </c>
      <c r="D17" s="3">
        <f>E17+F17+G17</f>
        <v>1790</v>
      </c>
      <c r="E17" s="3">
        <v>550</v>
      </c>
      <c r="F17" s="3">
        <v>590</v>
      </c>
      <c r="G17" s="3">
        <v>650</v>
      </c>
    </row>
    <row r="18" spans="1:7">
      <c r="A18" s="58"/>
      <c r="B18" s="6" t="s">
        <v>49</v>
      </c>
      <c r="C18" s="29"/>
      <c r="D18" s="3"/>
      <c r="E18" s="3"/>
      <c r="F18" s="3"/>
      <c r="G18" s="3"/>
    </row>
    <row r="19" spans="1:7" ht="15.6" customHeight="1">
      <c r="A19" s="58"/>
      <c r="B19" s="6" t="s">
        <v>75</v>
      </c>
      <c r="C19" s="29" t="s">
        <v>15</v>
      </c>
      <c r="D19" s="3">
        <f>E19+F19+G19</f>
        <v>259880</v>
      </c>
      <c r="E19" s="3">
        <v>86380</v>
      </c>
      <c r="F19" s="3">
        <v>86500</v>
      </c>
      <c r="G19" s="3">
        <v>87000</v>
      </c>
    </row>
    <row r="20" spans="1:7">
      <c r="A20" s="58"/>
      <c r="B20" s="6" t="s">
        <v>57</v>
      </c>
      <c r="C20" s="30" t="s">
        <v>100</v>
      </c>
      <c r="D20" s="3">
        <f>E20+F20+G20</f>
        <v>4550</v>
      </c>
      <c r="E20" s="3">
        <v>1450</v>
      </c>
      <c r="F20" s="3">
        <v>1500</v>
      </c>
      <c r="G20" s="3">
        <v>1600</v>
      </c>
    </row>
    <row r="21" spans="1:7">
      <c r="A21" s="58"/>
      <c r="B21" s="2" t="s">
        <v>103</v>
      </c>
      <c r="C21" s="30" t="s">
        <v>100</v>
      </c>
      <c r="D21" s="3">
        <f>E21+F21+G21</f>
        <v>845000</v>
      </c>
      <c r="E21" s="3">
        <v>275000</v>
      </c>
      <c r="F21" s="4">
        <v>280000</v>
      </c>
      <c r="G21" s="4">
        <v>290000</v>
      </c>
    </row>
    <row r="22" spans="1:7">
      <c r="A22" s="58"/>
      <c r="B22" s="9" t="s">
        <v>8</v>
      </c>
      <c r="C22" s="29"/>
      <c r="D22" s="3"/>
      <c r="E22" s="3"/>
      <c r="F22" s="3"/>
      <c r="G22" s="3"/>
    </row>
    <row r="23" spans="1:7">
      <c r="A23" s="58"/>
      <c r="B23" s="6" t="s">
        <v>46</v>
      </c>
      <c r="C23" s="29" t="s">
        <v>101</v>
      </c>
      <c r="D23" s="10"/>
      <c r="E23" s="10">
        <f>E14*1000*0.9/E16</f>
        <v>651.9434628975265</v>
      </c>
      <c r="F23" s="10">
        <f t="shared" ref="F23:G23" si="0">F14*1000*0.9/F16</f>
        <v>600</v>
      </c>
      <c r="G23" s="10">
        <f t="shared" si="0"/>
        <v>625.42372881355936</v>
      </c>
    </row>
    <row r="24" spans="1:7">
      <c r="A24" s="58"/>
      <c r="B24" s="6" t="s">
        <v>48</v>
      </c>
      <c r="C24" s="29" t="s">
        <v>101</v>
      </c>
      <c r="D24" s="10"/>
      <c r="E24" s="10">
        <f>E14*0.1*1000/E19</f>
        <v>2.3732345450335726</v>
      </c>
      <c r="F24" s="10">
        <f t="shared" ref="F24:G24" si="1">F14*0.1*1000/F19</f>
        <v>2.1965317919075145</v>
      </c>
      <c r="G24" s="10">
        <f t="shared" si="1"/>
        <v>2.3563218390804597</v>
      </c>
    </row>
    <row r="25" spans="1:7">
      <c r="A25" s="58"/>
      <c r="B25" s="9" t="s">
        <v>9</v>
      </c>
      <c r="C25" s="29"/>
      <c r="D25" s="3"/>
      <c r="E25" s="3"/>
      <c r="F25" s="3"/>
      <c r="G25" s="3"/>
    </row>
    <row r="26" spans="1:7">
      <c r="A26" s="58"/>
      <c r="B26" s="6" t="s">
        <v>87</v>
      </c>
      <c r="C26" s="29" t="s">
        <v>32</v>
      </c>
      <c r="D26" s="3"/>
      <c r="E26" s="3">
        <v>1.75</v>
      </c>
      <c r="F26" s="3">
        <v>1.75</v>
      </c>
      <c r="G26" s="3">
        <v>1.75</v>
      </c>
    </row>
    <row r="27" spans="1:7">
      <c r="A27" s="58"/>
      <c r="B27" s="28" t="s">
        <v>6</v>
      </c>
      <c r="C27" s="29"/>
      <c r="D27" s="3"/>
      <c r="E27" s="3"/>
      <c r="F27" s="3"/>
      <c r="G27" s="3"/>
    </row>
    <row r="28" spans="1:7" ht="28.5">
      <c r="A28" s="58"/>
      <c r="B28" s="9" t="s">
        <v>104</v>
      </c>
      <c r="C28" s="29"/>
      <c r="D28" s="20">
        <f>E28+F28+G28</f>
        <v>3510</v>
      </c>
      <c r="E28" s="5">
        <v>1300</v>
      </c>
      <c r="F28" s="5">
        <v>1070</v>
      </c>
      <c r="G28" s="5">
        <v>1140</v>
      </c>
    </row>
    <row r="29" spans="1:7">
      <c r="A29" s="58"/>
      <c r="B29" s="9" t="s">
        <v>7</v>
      </c>
      <c r="C29" s="29"/>
      <c r="D29" s="3"/>
      <c r="E29" s="3"/>
      <c r="F29" s="3"/>
      <c r="G29" s="3"/>
    </row>
    <row r="30" spans="1:7">
      <c r="A30" s="58"/>
      <c r="B30" s="2" t="s">
        <v>121</v>
      </c>
      <c r="C30" s="29"/>
      <c r="D30" s="7">
        <f>D31+D32+D33+D34+D35</f>
        <v>97780</v>
      </c>
      <c r="E30" s="7">
        <f t="shared" ref="E30:G30" si="2">E31+E32+E33+E34+E35</f>
        <v>32200</v>
      </c>
      <c r="F30" s="7">
        <f t="shared" si="2"/>
        <v>32570</v>
      </c>
      <c r="G30" s="7">
        <f t="shared" si="2"/>
        <v>33010</v>
      </c>
    </row>
    <row r="31" spans="1:7">
      <c r="A31" s="58"/>
      <c r="B31" s="2" t="s">
        <v>16</v>
      </c>
      <c r="C31" s="29" t="s">
        <v>120</v>
      </c>
      <c r="D31" s="7">
        <f>E31+F31+G31</f>
        <v>55460</v>
      </c>
      <c r="E31" s="7">
        <v>18420</v>
      </c>
      <c r="F31" s="7">
        <v>18470</v>
      </c>
      <c r="G31" s="7">
        <v>18570</v>
      </c>
    </row>
    <row r="32" spans="1:7">
      <c r="A32" s="58"/>
      <c r="B32" s="2" t="s">
        <v>17</v>
      </c>
      <c r="C32" s="29" t="s">
        <v>120</v>
      </c>
      <c r="D32" s="7">
        <f t="shared" ref="D32:D35" si="3">E32+F32+G32</f>
        <v>14415</v>
      </c>
      <c r="E32" s="7">
        <v>4765</v>
      </c>
      <c r="F32" s="7">
        <v>4800</v>
      </c>
      <c r="G32" s="7">
        <v>4850</v>
      </c>
    </row>
    <row r="33" spans="1:7">
      <c r="A33" s="58"/>
      <c r="B33" s="2" t="s">
        <v>18</v>
      </c>
      <c r="C33" s="29" t="s">
        <v>120</v>
      </c>
      <c r="D33" s="7">
        <f t="shared" si="3"/>
        <v>1345</v>
      </c>
      <c r="E33" s="7">
        <v>405</v>
      </c>
      <c r="F33" s="7">
        <v>450</v>
      </c>
      <c r="G33" s="7">
        <v>490</v>
      </c>
    </row>
    <row r="34" spans="1:7">
      <c r="A34" s="58"/>
      <c r="B34" s="2" t="s">
        <v>19</v>
      </c>
      <c r="C34" s="29" t="s">
        <v>120</v>
      </c>
      <c r="D34" s="7">
        <f t="shared" si="3"/>
        <v>19030</v>
      </c>
      <c r="E34" s="7">
        <v>6280</v>
      </c>
      <c r="F34" s="7">
        <v>6350</v>
      </c>
      <c r="G34" s="7">
        <v>6400</v>
      </c>
    </row>
    <row r="35" spans="1:7">
      <c r="A35" s="58"/>
      <c r="B35" s="2" t="s">
        <v>20</v>
      </c>
      <c r="C35" s="29" t="s">
        <v>120</v>
      </c>
      <c r="D35" s="7">
        <f t="shared" si="3"/>
        <v>7530</v>
      </c>
      <c r="E35" s="7">
        <v>2330</v>
      </c>
      <c r="F35" s="7">
        <v>2500</v>
      </c>
      <c r="G35" s="7">
        <v>2700</v>
      </c>
    </row>
    <row r="36" spans="1:7">
      <c r="A36" s="58"/>
      <c r="B36" s="9" t="s">
        <v>8</v>
      </c>
      <c r="C36" s="29"/>
      <c r="D36" s="3"/>
      <c r="E36" s="3"/>
      <c r="F36" s="3"/>
      <c r="G36" s="3"/>
    </row>
    <row r="37" spans="1:7">
      <c r="A37" s="58"/>
      <c r="B37" s="6" t="s">
        <v>122</v>
      </c>
      <c r="C37" s="29" t="s">
        <v>123</v>
      </c>
      <c r="D37" s="10">
        <f>D28*1000/D30</f>
        <v>35.89691143383105</v>
      </c>
      <c r="E37" s="10">
        <f>E28*1000/E30</f>
        <v>40.372670807453417</v>
      </c>
      <c r="F37" s="10">
        <f>F28*1000/F30</f>
        <v>32.852318084126495</v>
      </c>
      <c r="G37" s="10">
        <f>G28*1000/G30</f>
        <v>34.53498939715238</v>
      </c>
    </row>
    <row r="38" spans="1:7">
      <c r="A38" s="58"/>
      <c r="B38" s="9" t="s">
        <v>9</v>
      </c>
      <c r="C38" s="29"/>
      <c r="D38" s="3"/>
      <c r="E38" s="3"/>
      <c r="F38" s="3"/>
      <c r="G38" s="3"/>
    </row>
    <row r="39" spans="1:7">
      <c r="A39" s="58"/>
      <c r="B39" s="6" t="s">
        <v>50</v>
      </c>
      <c r="C39" s="29" t="s">
        <v>32</v>
      </c>
      <c r="D39" s="16">
        <v>1</v>
      </c>
      <c r="E39" s="16">
        <v>1</v>
      </c>
      <c r="F39" s="16">
        <v>1</v>
      </c>
      <c r="G39" s="16">
        <v>1</v>
      </c>
    </row>
    <row r="40" spans="1:7">
      <c r="A40" s="58"/>
      <c r="B40" s="28" t="s">
        <v>6</v>
      </c>
      <c r="C40" s="29"/>
      <c r="D40" s="3"/>
      <c r="E40" s="3"/>
      <c r="F40" s="3"/>
      <c r="G40" s="3"/>
    </row>
    <row r="41" spans="1:7">
      <c r="A41" s="58"/>
      <c r="B41" s="9" t="s">
        <v>105</v>
      </c>
      <c r="C41" s="29" t="s">
        <v>21</v>
      </c>
      <c r="D41" s="20">
        <f>E41+F41+G41</f>
        <v>565</v>
      </c>
      <c r="E41" s="5">
        <v>170</v>
      </c>
      <c r="F41" s="5">
        <v>185</v>
      </c>
      <c r="G41" s="5">
        <v>210</v>
      </c>
    </row>
    <row r="42" spans="1:7">
      <c r="A42" s="58"/>
      <c r="B42" s="9" t="s">
        <v>7</v>
      </c>
      <c r="C42" s="29"/>
      <c r="D42" s="3"/>
      <c r="E42" s="3"/>
      <c r="F42" s="3"/>
      <c r="G42" s="3"/>
    </row>
    <row r="43" spans="1:7">
      <c r="A43" s="58"/>
      <c r="B43" s="2" t="s">
        <v>22</v>
      </c>
      <c r="C43" s="29" t="s">
        <v>24</v>
      </c>
      <c r="D43" s="6">
        <f>E43+F43+G43</f>
        <v>26955</v>
      </c>
      <c r="E43" s="3">
        <v>8985</v>
      </c>
      <c r="F43" s="3">
        <v>8985</v>
      </c>
      <c r="G43" s="3">
        <v>8985</v>
      </c>
    </row>
    <row r="44" spans="1:7" ht="16.899999999999999" customHeight="1">
      <c r="A44" s="58"/>
      <c r="B44" s="2" t="s">
        <v>23</v>
      </c>
      <c r="C44" s="29" t="s">
        <v>25</v>
      </c>
      <c r="D44" s="6">
        <f>E44+F44+G44</f>
        <v>735</v>
      </c>
      <c r="E44" s="3">
        <v>245</v>
      </c>
      <c r="F44" s="3">
        <v>245</v>
      </c>
      <c r="G44" s="3">
        <v>245</v>
      </c>
    </row>
    <row r="45" spans="1:7">
      <c r="A45" s="58"/>
      <c r="B45" s="9" t="s">
        <v>8</v>
      </c>
      <c r="C45" s="29"/>
      <c r="D45" s="3"/>
      <c r="E45" s="3"/>
      <c r="F45" s="3"/>
      <c r="G45" s="3"/>
    </row>
    <row r="46" spans="1:7">
      <c r="A46" s="58"/>
      <c r="B46" s="2" t="s">
        <v>51</v>
      </c>
      <c r="C46" s="29" t="s">
        <v>124</v>
      </c>
      <c r="D46" s="3"/>
      <c r="E46" s="10">
        <f>E41*1000/E43*0.4</f>
        <v>7.5681691708402896</v>
      </c>
      <c r="F46" s="10">
        <f t="shared" ref="F46:G46" si="4">F41*1000/F43*0.4</f>
        <v>8.2359488035614916</v>
      </c>
      <c r="G46" s="10">
        <f t="shared" si="4"/>
        <v>9.348914858096828</v>
      </c>
    </row>
    <row r="47" spans="1:7">
      <c r="A47" s="58"/>
      <c r="B47" s="2" t="s">
        <v>52</v>
      </c>
      <c r="C47" s="29" t="s">
        <v>125</v>
      </c>
      <c r="D47" s="3"/>
      <c r="E47" s="10">
        <f>120*1000*0.6/E44</f>
        <v>293.87755102040819</v>
      </c>
      <c r="F47" s="10">
        <f t="shared" ref="F47:G47" si="5">120*1000*0.6/F44</f>
        <v>293.87755102040819</v>
      </c>
      <c r="G47" s="10">
        <f t="shared" si="5"/>
        <v>293.87755102040819</v>
      </c>
    </row>
    <row r="48" spans="1:7">
      <c r="A48" s="58"/>
      <c r="B48" s="9" t="s">
        <v>9</v>
      </c>
      <c r="C48" s="29"/>
      <c r="D48" s="3"/>
      <c r="E48" s="3"/>
      <c r="F48" s="3"/>
      <c r="G48" s="3"/>
    </row>
    <row r="49" spans="1:7">
      <c r="A49" s="58"/>
      <c r="B49" s="15" t="s">
        <v>93</v>
      </c>
      <c r="C49" s="31" t="s">
        <v>32</v>
      </c>
      <c r="D49" s="19">
        <v>100</v>
      </c>
      <c r="E49" s="19">
        <v>100</v>
      </c>
      <c r="F49" s="19">
        <v>100</v>
      </c>
      <c r="G49" s="19">
        <v>100</v>
      </c>
    </row>
    <row r="50" spans="1:7">
      <c r="A50" s="58"/>
      <c r="B50" s="28" t="s">
        <v>6</v>
      </c>
      <c r="C50" s="29"/>
      <c r="D50" s="3"/>
      <c r="E50" s="3"/>
      <c r="F50" s="3"/>
      <c r="G50" s="3"/>
    </row>
    <row r="51" spans="1:7">
      <c r="A51" s="58"/>
      <c r="B51" s="13" t="s">
        <v>106</v>
      </c>
      <c r="C51" s="29"/>
      <c r="D51" s="22">
        <f>E51+F51+G51</f>
        <v>2550</v>
      </c>
      <c r="E51" s="10">
        <v>1000</v>
      </c>
      <c r="F51" s="10">
        <v>750</v>
      </c>
      <c r="G51" s="10">
        <v>800</v>
      </c>
    </row>
    <row r="52" spans="1:7">
      <c r="A52" s="58"/>
      <c r="B52" s="9" t="s">
        <v>7</v>
      </c>
      <c r="C52" s="29"/>
      <c r="D52" s="3"/>
      <c r="E52" s="3"/>
      <c r="F52" s="3"/>
      <c r="G52" s="3"/>
    </row>
    <row r="53" spans="1:7">
      <c r="A53" s="58"/>
      <c r="B53" s="6" t="s">
        <v>26</v>
      </c>
      <c r="C53" s="29" t="s">
        <v>54</v>
      </c>
      <c r="D53" s="3">
        <f t="shared" ref="D53:D54" si="6">E53+F53+G53</f>
        <v>39100</v>
      </c>
      <c r="E53" s="3">
        <v>12700</v>
      </c>
      <c r="F53" s="3">
        <v>12900</v>
      </c>
      <c r="G53" s="3">
        <v>13500</v>
      </c>
    </row>
    <row r="54" spans="1:7">
      <c r="A54" s="58"/>
      <c r="B54" s="6" t="s">
        <v>53</v>
      </c>
      <c r="C54" s="29" t="s">
        <v>54</v>
      </c>
      <c r="D54" s="3">
        <f t="shared" si="6"/>
        <v>5400</v>
      </c>
      <c r="E54" s="3">
        <v>1800</v>
      </c>
      <c r="F54" s="3">
        <v>1800</v>
      </c>
      <c r="G54" s="3">
        <v>1800</v>
      </c>
    </row>
    <row r="55" spans="1:7">
      <c r="A55" s="58"/>
      <c r="B55" s="9" t="s">
        <v>8</v>
      </c>
      <c r="C55" s="29"/>
      <c r="D55" s="3"/>
      <c r="E55" s="3"/>
      <c r="F55" s="3"/>
      <c r="G55" s="3"/>
    </row>
    <row r="56" spans="1:7">
      <c r="A56" s="58"/>
      <c r="B56" s="6" t="s">
        <v>27</v>
      </c>
      <c r="C56" s="29" t="s">
        <v>126</v>
      </c>
      <c r="D56" s="10">
        <f>D51*1000/D53</f>
        <v>65.217391304347828</v>
      </c>
      <c r="E56" s="10">
        <f>E51*1000/E53</f>
        <v>78.740157480314963</v>
      </c>
      <c r="F56" s="10">
        <f>F51*1000/F53</f>
        <v>58.139534883720927</v>
      </c>
      <c r="G56" s="10">
        <f>G51*1000/G53</f>
        <v>59.25925925925926</v>
      </c>
    </row>
    <row r="57" spans="1:7">
      <c r="A57" s="58"/>
      <c r="B57" s="9" t="s">
        <v>9</v>
      </c>
      <c r="C57" s="29"/>
      <c r="D57" s="3"/>
      <c r="E57" s="3"/>
      <c r="F57" s="3"/>
      <c r="G57" s="3"/>
    </row>
    <row r="58" spans="1:7">
      <c r="A58" s="58"/>
      <c r="B58" s="6" t="s">
        <v>31</v>
      </c>
      <c r="C58" s="29" t="s">
        <v>32</v>
      </c>
      <c r="D58" s="11">
        <v>1</v>
      </c>
      <c r="E58" s="11">
        <v>1</v>
      </c>
      <c r="F58" s="11">
        <v>1</v>
      </c>
      <c r="G58" s="11">
        <v>1</v>
      </c>
    </row>
    <row r="59" spans="1:7">
      <c r="A59" s="58"/>
      <c r="B59" s="28" t="s">
        <v>6</v>
      </c>
      <c r="C59" s="29"/>
      <c r="D59" s="3"/>
      <c r="E59" s="3"/>
      <c r="F59" s="3"/>
      <c r="G59" s="3"/>
    </row>
    <row r="60" spans="1:7" ht="42.6" customHeight="1">
      <c r="A60" s="58"/>
      <c r="B60" s="14" t="s">
        <v>107</v>
      </c>
      <c r="C60" s="29" t="s">
        <v>21</v>
      </c>
      <c r="D60" s="20">
        <f>E60+F60+G60</f>
        <v>875</v>
      </c>
      <c r="E60" s="5">
        <v>275</v>
      </c>
      <c r="F60" s="5">
        <v>300</v>
      </c>
      <c r="G60" s="5">
        <v>300</v>
      </c>
    </row>
    <row r="61" spans="1:7">
      <c r="A61" s="58"/>
      <c r="B61" s="9" t="s">
        <v>7</v>
      </c>
      <c r="C61" s="29"/>
      <c r="D61" s="3"/>
      <c r="E61" s="3"/>
      <c r="F61" s="3"/>
      <c r="G61" s="3"/>
    </row>
    <row r="62" spans="1:7">
      <c r="A62" s="58"/>
      <c r="B62" s="6" t="s">
        <v>28</v>
      </c>
      <c r="C62" s="29" t="s">
        <v>15</v>
      </c>
      <c r="D62" s="7">
        <f>E62+F62+G62</f>
        <v>85</v>
      </c>
      <c r="E62" s="7">
        <v>25</v>
      </c>
      <c r="F62" s="7">
        <v>30</v>
      </c>
      <c r="G62" s="7">
        <v>30</v>
      </c>
    </row>
    <row r="63" spans="1:7">
      <c r="A63" s="58"/>
      <c r="B63" s="9" t="s">
        <v>8</v>
      </c>
      <c r="C63" s="29"/>
      <c r="D63" s="3"/>
      <c r="E63" s="3"/>
      <c r="F63" s="3"/>
      <c r="G63" s="3"/>
    </row>
    <row r="64" spans="1:7">
      <c r="A64" s="58"/>
      <c r="B64" s="6" t="s">
        <v>29</v>
      </c>
      <c r="C64" s="29" t="s">
        <v>101</v>
      </c>
      <c r="D64" s="10">
        <f>D60*1000/D62</f>
        <v>10294.117647058823</v>
      </c>
      <c r="E64" s="10">
        <f t="shared" ref="E64:G64" si="7">E60*1000/E62</f>
        <v>11000</v>
      </c>
      <c r="F64" s="10">
        <f t="shared" si="7"/>
        <v>10000</v>
      </c>
      <c r="G64" s="10">
        <f t="shared" si="7"/>
        <v>10000</v>
      </c>
    </row>
    <row r="65" spans="1:7">
      <c r="A65" s="58"/>
      <c r="B65" s="9" t="s">
        <v>9</v>
      </c>
      <c r="C65" s="29"/>
      <c r="D65" s="3"/>
      <c r="E65" s="3"/>
      <c r="F65" s="3"/>
      <c r="G65" s="3"/>
    </row>
    <row r="66" spans="1:7">
      <c r="A66" s="59"/>
      <c r="B66" s="6" t="s">
        <v>33</v>
      </c>
      <c r="C66" s="29" t="s">
        <v>32</v>
      </c>
      <c r="D66" s="11">
        <v>1</v>
      </c>
      <c r="E66" s="11">
        <v>1</v>
      </c>
      <c r="F66" s="11">
        <v>1</v>
      </c>
      <c r="G66" s="11">
        <v>1</v>
      </c>
    </row>
    <row r="67" spans="1:7">
      <c r="A67" s="56" t="s">
        <v>10</v>
      </c>
      <c r="B67" s="28" t="s">
        <v>6</v>
      </c>
      <c r="C67" s="29"/>
      <c r="D67" s="3"/>
      <c r="E67" s="3"/>
      <c r="F67" s="3"/>
      <c r="G67" s="3"/>
    </row>
    <row r="68" spans="1:7" ht="28.5">
      <c r="A68" s="58"/>
      <c r="B68" s="9" t="s">
        <v>109</v>
      </c>
      <c r="C68" s="29" t="s">
        <v>21</v>
      </c>
      <c r="D68" s="21">
        <f>E68+F68+G68</f>
        <v>235</v>
      </c>
      <c r="E68" s="4">
        <v>75</v>
      </c>
      <c r="F68" s="4">
        <v>78</v>
      </c>
      <c r="G68" s="4">
        <v>82</v>
      </c>
    </row>
    <row r="69" spans="1:7">
      <c r="A69" s="58"/>
      <c r="B69" s="9" t="s">
        <v>7</v>
      </c>
      <c r="C69" s="29"/>
      <c r="D69" s="3"/>
      <c r="E69" s="3"/>
      <c r="F69" s="3"/>
      <c r="G69" s="3"/>
    </row>
    <row r="70" spans="1:7">
      <c r="A70" s="58"/>
      <c r="B70" s="6" t="s">
        <v>34</v>
      </c>
      <c r="C70" s="29" t="s">
        <v>15</v>
      </c>
      <c r="D70" s="3">
        <v>135</v>
      </c>
      <c r="E70" s="3">
        <v>45</v>
      </c>
      <c r="F70" s="3">
        <v>45</v>
      </c>
      <c r="G70" s="3">
        <v>45</v>
      </c>
    </row>
    <row r="71" spans="1:7">
      <c r="A71" s="58"/>
      <c r="B71" s="6" t="s">
        <v>35</v>
      </c>
      <c r="C71" s="29" t="s">
        <v>15</v>
      </c>
      <c r="D71" s="3">
        <v>100</v>
      </c>
      <c r="E71" s="3">
        <v>30</v>
      </c>
      <c r="F71" s="3">
        <v>35</v>
      </c>
      <c r="G71" s="3">
        <v>35</v>
      </c>
    </row>
    <row r="72" spans="1:7" ht="30">
      <c r="A72" s="58"/>
      <c r="B72" s="6" t="s">
        <v>36</v>
      </c>
      <c r="C72" s="29" t="s">
        <v>15</v>
      </c>
      <c r="D72" s="3">
        <v>100</v>
      </c>
      <c r="E72" s="3">
        <v>30</v>
      </c>
      <c r="F72" s="3">
        <v>35</v>
      </c>
      <c r="G72" s="3">
        <v>35</v>
      </c>
    </row>
    <row r="73" spans="1:7">
      <c r="A73" s="58"/>
      <c r="B73" s="9" t="s">
        <v>8</v>
      </c>
      <c r="C73" s="29"/>
      <c r="D73" s="3"/>
      <c r="E73" s="3"/>
      <c r="F73" s="3"/>
      <c r="G73" s="3"/>
    </row>
    <row r="74" spans="1:7">
      <c r="A74" s="58"/>
      <c r="B74" s="6" t="s">
        <v>55</v>
      </c>
      <c r="C74" s="29" t="s">
        <v>101</v>
      </c>
      <c r="D74" s="10">
        <f>D68*1000/D70</f>
        <v>1740.7407407407406</v>
      </c>
      <c r="E74" s="10">
        <f>E68*1000/E70</f>
        <v>1666.6666666666667</v>
      </c>
      <c r="F74" s="10">
        <f>F68*1000/F70</f>
        <v>1733.3333333333333</v>
      </c>
      <c r="G74" s="10">
        <f>G68*1000/G70</f>
        <v>1822.2222222222222</v>
      </c>
    </row>
    <row r="75" spans="1:7">
      <c r="A75" s="58"/>
      <c r="B75" s="9" t="s">
        <v>9</v>
      </c>
      <c r="C75" s="29"/>
      <c r="D75" s="3"/>
      <c r="E75" s="3"/>
      <c r="F75" s="3"/>
      <c r="G75" s="3"/>
    </row>
    <row r="76" spans="1:7">
      <c r="A76" s="58"/>
      <c r="B76" s="6" t="s">
        <v>41</v>
      </c>
      <c r="C76" s="31" t="s">
        <v>32</v>
      </c>
      <c r="D76" s="19"/>
      <c r="E76" s="19">
        <v>60</v>
      </c>
      <c r="F76" s="19">
        <v>65</v>
      </c>
      <c r="G76" s="19">
        <v>65</v>
      </c>
    </row>
    <row r="77" spans="1:7">
      <c r="A77" s="58"/>
      <c r="B77" s="28" t="s">
        <v>6</v>
      </c>
      <c r="C77" s="29"/>
      <c r="D77" s="3"/>
      <c r="E77" s="3"/>
      <c r="F77" s="3"/>
      <c r="G77" s="3"/>
    </row>
    <row r="78" spans="1:7" ht="42.75">
      <c r="A78" s="58"/>
      <c r="B78" s="27" t="s">
        <v>137</v>
      </c>
      <c r="C78" s="29" t="s">
        <v>21</v>
      </c>
      <c r="D78" s="21">
        <f>E78+F78+G78</f>
        <v>420</v>
      </c>
      <c r="E78" s="4">
        <v>140</v>
      </c>
      <c r="F78" s="4">
        <v>140</v>
      </c>
      <c r="G78" s="4">
        <v>140</v>
      </c>
    </row>
    <row r="79" spans="1:7">
      <c r="A79" s="58"/>
      <c r="B79" s="9" t="s">
        <v>7</v>
      </c>
      <c r="C79" s="29"/>
      <c r="D79" s="3"/>
      <c r="E79" s="3"/>
      <c r="F79" s="3"/>
      <c r="G79" s="3"/>
    </row>
    <row r="80" spans="1:7">
      <c r="A80" s="58"/>
      <c r="B80" s="6" t="s">
        <v>34</v>
      </c>
      <c r="C80" s="29" t="s">
        <v>15</v>
      </c>
      <c r="D80" s="3">
        <v>225</v>
      </c>
      <c r="E80" s="3">
        <v>75</v>
      </c>
      <c r="F80" s="3">
        <v>75</v>
      </c>
      <c r="G80" s="3">
        <v>75</v>
      </c>
    </row>
    <row r="81" spans="1:7">
      <c r="A81" s="58"/>
      <c r="B81" s="2" t="s">
        <v>42</v>
      </c>
      <c r="C81" s="29" t="s">
        <v>15</v>
      </c>
      <c r="D81" s="3">
        <v>9</v>
      </c>
      <c r="E81" s="3">
        <v>3</v>
      </c>
      <c r="F81" s="3">
        <v>3</v>
      </c>
      <c r="G81" s="3">
        <v>3</v>
      </c>
    </row>
    <row r="82" spans="1:7" ht="29.45" customHeight="1">
      <c r="A82" s="58"/>
      <c r="B82" s="6" t="s">
        <v>36</v>
      </c>
      <c r="C82" s="29" t="s">
        <v>15</v>
      </c>
      <c r="D82" s="3">
        <v>102</v>
      </c>
      <c r="E82" s="3">
        <v>34</v>
      </c>
      <c r="F82" s="3">
        <v>34</v>
      </c>
      <c r="G82" s="3">
        <v>34</v>
      </c>
    </row>
    <row r="83" spans="1:7">
      <c r="A83" s="58"/>
      <c r="B83" s="9" t="s">
        <v>8</v>
      </c>
      <c r="C83" s="29"/>
      <c r="D83" s="3"/>
      <c r="E83" s="3"/>
      <c r="F83" s="3"/>
      <c r="G83" s="3"/>
    </row>
    <row r="84" spans="1:7">
      <c r="A84" s="58"/>
      <c r="B84" s="6" t="s">
        <v>56</v>
      </c>
      <c r="C84" s="29" t="s">
        <v>101</v>
      </c>
      <c r="D84" s="10">
        <f>D78*1000/D80</f>
        <v>1866.6666666666667</v>
      </c>
      <c r="E84" s="10">
        <f>E78*1000/E80</f>
        <v>1866.6666666666667</v>
      </c>
      <c r="F84" s="10">
        <f>F78*1000/F80</f>
        <v>1866.6666666666667</v>
      </c>
      <c r="G84" s="10">
        <f>G78*1000/G80</f>
        <v>1866.6666666666667</v>
      </c>
    </row>
    <row r="85" spans="1:7">
      <c r="A85" s="58"/>
      <c r="B85" s="9" t="s">
        <v>9</v>
      </c>
      <c r="C85" s="29"/>
      <c r="D85" s="3"/>
      <c r="E85" s="3"/>
      <c r="F85" s="3"/>
      <c r="G85" s="3"/>
    </row>
    <row r="86" spans="1:7" ht="16.899999999999999" customHeight="1">
      <c r="A86" s="58"/>
      <c r="B86" s="6" t="s">
        <v>41</v>
      </c>
      <c r="C86" s="29" t="s">
        <v>32</v>
      </c>
      <c r="D86" s="3"/>
      <c r="E86" s="11">
        <v>0.7</v>
      </c>
      <c r="F86" s="11">
        <v>0.72</v>
      </c>
      <c r="G86" s="11">
        <v>0.75</v>
      </c>
    </row>
    <row r="87" spans="1:7">
      <c r="A87" s="58"/>
      <c r="B87" s="28" t="s">
        <v>6</v>
      </c>
      <c r="C87" s="29"/>
      <c r="D87" s="3"/>
      <c r="E87" s="3"/>
      <c r="F87" s="3"/>
      <c r="G87" s="3"/>
    </row>
    <row r="88" spans="1:7" ht="28.5">
      <c r="A88" s="58"/>
      <c r="B88" s="27" t="s">
        <v>138</v>
      </c>
      <c r="C88" s="29" t="s">
        <v>21</v>
      </c>
      <c r="D88" s="21">
        <f>E88+F88+G88</f>
        <v>238</v>
      </c>
      <c r="E88" s="4">
        <v>73</v>
      </c>
      <c r="F88" s="4">
        <v>80</v>
      </c>
      <c r="G88" s="4">
        <v>85</v>
      </c>
    </row>
    <row r="89" spans="1:7">
      <c r="A89" s="58"/>
      <c r="B89" s="9" t="s">
        <v>7</v>
      </c>
      <c r="C89" s="29"/>
      <c r="D89" s="3"/>
      <c r="E89" s="3"/>
      <c r="F89" s="3"/>
      <c r="G89" s="3"/>
    </row>
    <row r="90" spans="1:7">
      <c r="A90" s="58"/>
      <c r="B90" s="2" t="s">
        <v>43</v>
      </c>
      <c r="C90" s="29" t="s">
        <v>15</v>
      </c>
      <c r="D90" s="3">
        <v>230</v>
      </c>
      <c r="E90" s="3">
        <v>230</v>
      </c>
      <c r="F90" s="3">
        <v>230</v>
      </c>
      <c r="G90" s="3">
        <v>230</v>
      </c>
    </row>
    <row r="91" spans="1:7">
      <c r="A91" s="58"/>
      <c r="B91" s="2" t="s">
        <v>44</v>
      </c>
      <c r="C91" s="29" t="s">
        <v>15</v>
      </c>
      <c r="D91" s="3">
        <v>12</v>
      </c>
      <c r="E91" s="3">
        <v>12</v>
      </c>
      <c r="F91" s="3">
        <v>12</v>
      </c>
      <c r="G91" s="3">
        <v>12</v>
      </c>
    </row>
    <row r="92" spans="1:7">
      <c r="A92" s="58"/>
      <c r="B92" s="2" t="s">
        <v>45</v>
      </c>
      <c r="C92" s="29" t="s">
        <v>15</v>
      </c>
      <c r="D92" s="3">
        <v>315</v>
      </c>
      <c r="E92" s="3">
        <v>105</v>
      </c>
      <c r="F92" s="3">
        <v>105</v>
      </c>
      <c r="G92" s="3">
        <v>105</v>
      </c>
    </row>
    <row r="93" spans="1:7">
      <c r="A93" s="58"/>
      <c r="B93" s="2" t="s">
        <v>44</v>
      </c>
      <c r="C93" s="29" t="s">
        <v>15</v>
      </c>
      <c r="D93" s="3">
        <v>15</v>
      </c>
      <c r="E93" s="3">
        <v>5</v>
      </c>
      <c r="F93" s="3">
        <v>5</v>
      </c>
      <c r="G93" s="3">
        <v>5</v>
      </c>
    </row>
    <row r="94" spans="1:7">
      <c r="A94" s="58"/>
      <c r="B94" s="9" t="s">
        <v>8</v>
      </c>
      <c r="C94" s="29"/>
      <c r="D94" s="3"/>
      <c r="E94" s="3"/>
      <c r="F94" s="3"/>
      <c r="G94" s="3"/>
    </row>
    <row r="95" spans="1:7">
      <c r="A95" s="58"/>
      <c r="B95" s="6" t="s">
        <v>56</v>
      </c>
      <c r="C95" s="29" t="s">
        <v>101</v>
      </c>
      <c r="D95" s="10"/>
      <c r="E95" s="10">
        <f>E88*1000/E90</f>
        <v>317.39130434782606</v>
      </c>
      <c r="F95" s="10">
        <f>F88*1000/F90</f>
        <v>347.82608695652175</v>
      </c>
      <c r="G95" s="10">
        <f>G88*1000/G90</f>
        <v>369.56521739130437</v>
      </c>
    </row>
    <row r="96" spans="1:7">
      <c r="A96" s="58"/>
      <c r="B96" s="9" t="s">
        <v>9</v>
      </c>
      <c r="C96" s="29"/>
      <c r="D96" s="3"/>
      <c r="E96" s="3"/>
      <c r="F96" s="3"/>
      <c r="G96" s="3"/>
    </row>
    <row r="97" spans="1:7">
      <c r="A97" s="58"/>
      <c r="B97" s="15" t="s">
        <v>95</v>
      </c>
      <c r="C97" s="31" t="s">
        <v>32</v>
      </c>
      <c r="D97" s="19">
        <v>1.5</v>
      </c>
      <c r="E97" s="19">
        <v>1.5</v>
      </c>
      <c r="F97" s="19">
        <v>1.5</v>
      </c>
      <c r="G97" s="19">
        <v>1.5</v>
      </c>
    </row>
    <row r="98" spans="1:7">
      <c r="A98" s="58"/>
      <c r="B98" s="28" t="s">
        <v>6</v>
      </c>
      <c r="C98" s="29"/>
      <c r="D98" s="3"/>
      <c r="E98" s="3"/>
      <c r="F98" s="3"/>
      <c r="G98" s="3"/>
    </row>
    <row r="99" spans="1:7" ht="42.75">
      <c r="A99" s="58"/>
      <c r="B99" s="9" t="s">
        <v>108</v>
      </c>
      <c r="C99" s="29" t="s">
        <v>21</v>
      </c>
      <c r="D99" s="21">
        <f>E99+F99+G99</f>
        <v>367</v>
      </c>
      <c r="E99" s="4">
        <v>115</v>
      </c>
      <c r="F99" s="4">
        <v>122</v>
      </c>
      <c r="G99" s="4">
        <v>130</v>
      </c>
    </row>
    <row r="100" spans="1:7">
      <c r="A100" s="58"/>
      <c r="B100" s="9" t="s">
        <v>7</v>
      </c>
      <c r="C100" s="29"/>
      <c r="D100" s="3"/>
      <c r="E100" s="3"/>
      <c r="F100" s="3"/>
      <c r="G100" s="3"/>
    </row>
    <row r="101" spans="1:7">
      <c r="A101" s="58"/>
      <c r="B101" s="2" t="s">
        <v>59</v>
      </c>
      <c r="C101" s="29" t="s">
        <v>15</v>
      </c>
      <c r="D101" s="3">
        <f>E101+F101+G101</f>
        <v>8630</v>
      </c>
      <c r="E101" s="3">
        <v>2830</v>
      </c>
      <c r="F101" s="3">
        <v>2850</v>
      </c>
      <c r="G101" s="3">
        <v>2950</v>
      </c>
    </row>
    <row r="102" spans="1:7">
      <c r="A102" s="58"/>
      <c r="B102" s="2" t="s">
        <v>13</v>
      </c>
      <c r="C102" s="29" t="s">
        <v>15</v>
      </c>
      <c r="D102" s="3">
        <f>E102+F102+G102</f>
        <v>1790</v>
      </c>
      <c r="E102" s="3">
        <v>550</v>
      </c>
      <c r="F102" s="3">
        <v>590</v>
      </c>
      <c r="G102" s="3">
        <v>650</v>
      </c>
    </row>
    <row r="103" spans="1:7">
      <c r="A103" s="58"/>
      <c r="B103" s="2" t="s">
        <v>57</v>
      </c>
      <c r="C103" s="29" t="s">
        <v>15</v>
      </c>
      <c r="D103" s="3">
        <f>E103+F103+G103</f>
        <v>4550</v>
      </c>
      <c r="E103" s="3">
        <v>1450</v>
      </c>
      <c r="F103" s="3">
        <v>1500</v>
      </c>
      <c r="G103" s="3">
        <v>1600</v>
      </c>
    </row>
    <row r="104" spans="1:7">
      <c r="A104" s="58"/>
      <c r="B104" s="9" t="s">
        <v>8</v>
      </c>
      <c r="C104" s="29"/>
      <c r="D104" s="3"/>
      <c r="E104" s="3"/>
      <c r="F104" s="3"/>
      <c r="G104" s="3"/>
    </row>
    <row r="105" spans="1:7">
      <c r="A105" s="58"/>
      <c r="B105" s="6" t="s">
        <v>58</v>
      </c>
      <c r="C105" s="29" t="s">
        <v>101</v>
      </c>
      <c r="D105" s="10">
        <f>D99*1000/(D101+D103)</f>
        <v>27.845220030349015</v>
      </c>
      <c r="E105" s="10">
        <f t="shared" ref="E105:G105" si="8">E99*1000/(E101+E103)</f>
        <v>26.869158878504674</v>
      </c>
      <c r="F105" s="10">
        <f t="shared" si="8"/>
        <v>28.045977011494251</v>
      </c>
      <c r="G105" s="10">
        <f t="shared" si="8"/>
        <v>28.571428571428573</v>
      </c>
    </row>
    <row r="106" spans="1:7">
      <c r="A106" s="58"/>
      <c r="B106" s="27" t="s">
        <v>9</v>
      </c>
      <c r="C106" s="31"/>
      <c r="D106" s="19"/>
      <c r="E106" s="19"/>
      <c r="F106" s="19"/>
      <c r="G106" s="19"/>
    </row>
    <row r="107" spans="1:7">
      <c r="A107" s="58"/>
      <c r="B107" s="15" t="s">
        <v>95</v>
      </c>
      <c r="C107" s="31" t="s">
        <v>32</v>
      </c>
      <c r="D107" s="19">
        <v>1.5</v>
      </c>
      <c r="E107" s="19">
        <v>1.5</v>
      </c>
      <c r="F107" s="19">
        <v>1.5</v>
      </c>
      <c r="G107" s="19">
        <v>1.5</v>
      </c>
    </row>
    <row r="108" spans="1:7">
      <c r="A108" s="58"/>
      <c r="B108" s="28" t="s">
        <v>6</v>
      </c>
      <c r="C108" s="29"/>
      <c r="D108" s="3"/>
      <c r="E108" s="3"/>
      <c r="F108" s="3"/>
      <c r="G108" s="3"/>
    </row>
    <row r="109" spans="1:7" ht="42.75">
      <c r="A109" s="58"/>
      <c r="B109" s="27" t="s">
        <v>139</v>
      </c>
      <c r="C109" s="29" t="s">
        <v>21</v>
      </c>
      <c r="D109" s="23">
        <f>E109+F109+G109</f>
        <v>598.5</v>
      </c>
      <c r="E109" s="3">
        <v>199.5</v>
      </c>
      <c r="F109" s="3">
        <v>199.5</v>
      </c>
      <c r="G109" s="3">
        <v>199.5</v>
      </c>
    </row>
    <row r="110" spans="1:7">
      <c r="A110" s="58"/>
      <c r="B110" s="9" t="s">
        <v>7</v>
      </c>
      <c r="C110" s="29"/>
      <c r="D110" s="3"/>
      <c r="E110" s="3"/>
      <c r="F110" s="3"/>
      <c r="G110" s="3"/>
    </row>
    <row r="111" spans="1:7">
      <c r="A111" s="58"/>
      <c r="B111" s="6" t="s">
        <v>37</v>
      </c>
      <c r="C111" s="29" t="s">
        <v>15</v>
      </c>
      <c r="D111" s="3">
        <f>E111+F111+G111</f>
        <v>252</v>
      </c>
      <c r="E111" s="3">
        <v>84</v>
      </c>
      <c r="F111" s="3">
        <v>84</v>
      </c>
      <c r="G111" s="3">
        <v>84</v>
      </c>
    </row>
    <row r="112" spans="1:7">
      <c r="A112" s="58"/>
      <c r="B112" s="9" t="s">
        <v>8</v>
      </c>
      <c r="C112" s="29"/>
      <c r="D112" s="3"/>
      <c r="E112" s="3"/>
      <c r="F112" s="3"/>
      <c r="G112" s="3"/>
    </row>
    <row r="113" spans="1:7">
      <c r="A113" s="58"/>
      <c r="B113" s="6" t="s">
        <v>58</v>
      </c>
      <c r="C113" s="29" t="s">
        <v>101</v>
      </c>
      <c r="D113" s="10">
        <f>D109*1000/D111</f>
        <v>2375</v>
      </c>
      <c r="E113" s="10">
        <f>E109*1000/E111</f>
        <v>2375</v>
      </c>
      <c r="F113" s="10">
        <f>F109*1000/F111</f>
        <v>2375</v>
      </c>
      <c r="G113" s="10">
        <f>G109*1000/G111</f>
        <v>2375</v>
      </c>
    </row>
    <row r="114" spans="1:7">
      <c r="A114" s="58"/>
      <c r="B114" s="9" t="s">
        <v>9</v>
      </c>
      <c r="C114" s="29"/>
      <c r="D114" s="3"/>
      <c r="E114" s="3"/>
      <c r="F114" s="3"/>
      <c r="G114" s="3"/>
    </row>
    <row r="115" spans="1:7">
      <c r="A115" s="58"/>
      <c r="B115" s="15" t="s">
        <v>95</v>
      </c>
      <c r="C115" s="31" t="s">
        <v>32</v>
      </c>
      <c r="D115" s="19">
        <v>2.5</v>
      </c>
      <c r="E115" s="19">
        <v>2.5</v>
      </c>
      <c r="F115" s="19">
        <v>2.5</v>
      </c>
      <c r="G115" s="19">
        <v>2.5</v>
      </c>
    </row>
    <row r="116" spans="1:7">
      <c r="A116" s="58"/>
      <c r="B116" s="28" t="s">
        <v>6</v>
      </c>
      <c r="C116" s="29"/>
      <c r="D116" s="3"/>
      <c r="E116" s="3"/>
      <c r="F116" s="3"/>
      <c r="G116" s="3"/>
    </row>
    <row r="117" spans="1:7" ht="28.5">
      <c r="A117" s="58"/>
      <c r="B117" s="13" t="s">
        <v>110</v>
      </c>
      <c r="C117" s="29" t="s">
        <v>21</v>
      </c>
      <c r="D117" s="20">
        <f>E117+F117+G117</f>
        <v>1029.9000000000001</v>
      </c>
      <c r="E117" s="5">
        <v>343.3</v>
      </c>
      <c r="F117" s="5">
        <v>343.3</v>
      </c>
      <c r="G117" s="5">
        <v>343.3</v>
      </c>
    </row>
    <row r="118" spans="1:7">
      <c r="A118" s="58"/>
      <c r="B118" s="9" t="s">
        <v>7</v>
      </c>
      <c r="C118" s="29"/>
      <c r="D118" s="3"/>
      <c r="E118" s="3"/>
      <c r="F118" s="3"/>
      <c r="G118" s="3"/>
    </row>
    <row r="119" spans="1:7">
      <c r="A119" s="58"/>
      <c r="B119" s="2" t="s">
        <v>127</v>
      </c>
      <c r="C119" s="29" t="s">
        <v>15</v>
      </c>
      <c r="D119" s="3">
        <f>E119+F119+G119</f>
        <v>360</v>
      </c>
      <c r="E119" s="3">
        <v>120</v>
      </c>
      <c r="F119" s="3">
        <v>120</v>
      </c>
      <c r="G119" s="3">
        <v>120</v>
      </c>
    </row>
    <row r="120" spans="1:7">
      <c r="A120" s="58"/>
      <c r="B120" s="2" t="s">
        <v>128</v>
      </c>
      <c r="C120" s="29" t="s">
        <v>47</v>
      </c>
      <c r="D120" s="3">
        <v>2444</v>
      </c>
      <c r="E120" s="4">
        <v>2444</v>
      </c>
      <c r="F120" s="4">
        <v>2444</v>
      </c>
      <c r="G120" s="4">
        <v>2444</v>
      </c>
    </row>
    <row r="121" spans="1:7">
      <c r="A121" s="58"/>
      <c r="B121" s="9" t="s">
        <v>8</v>
      </c>
      <c r="C121" s="29"/>
      <c r="D121" s="3"/>
      <c r="E121" s="4"/>
      <c r="F121" s="4"/>
      <c r="G121" s="4"/>
    </row>
    <row r="122" spans="1:7">
      <c r="A122" s="58"/>
      <c r="B122" s="6" t="s">
        <v>58</v>
      </c>
      <c r="C122" s="29" t="s">
        <v>129</v>
      </c>
      <c r="D122" s="3">
        <v>2444</v>
      </c>
      <c r="E122" s="4">
        <v>2444</v>
      </c>
      <c r="F122" s="4">
        <v>2444</v>
      </c>
      <c r="G122" s="4">
        <v>2444</v>
      </c>
    </row>
    <row r="123" spans="1:7">
      <c r="A123" s="58"/>
      <c r="B123" s="9" t="s">
        <v>9</v>
      </c>
      <c r="C123" s="31"/>
      <c r="D123" s="19"/>
      <c r="E123" s="19"/>
      <c r="F123" s="19"/>
      <c r="G123" s="19"/>
    </row>
    <row r="124" spans="1:7">
      <c r="A124" s="59"/>
      <c r="B124" s="6" t="s">
        <v>94</v>
      </c>
      <c r="C124" s="31" t="s">
        <v>32</v>
      </c>
      <c r="D124" s="19"/>
      <c r="E124" s="19">
        <v>1.5</v>
      </c>
      <c r="F124" s="19">
        <v>1.5</v>
      </c>
      <c r="G124" s="19">
        <v>1.5</v>
      </c>
    </row>
    <row r="125" spans="1:7">
      <c r="A125" s="56" t="s">
        <v>143</v>
      </c>
      <c r="B125" s="28" t="s">
        <v>6</v>
      </c>
      <c r="C125" s="29"/>
      <c r="D125" s="3"/>
      <c r="E125" s="3"/>
      <c r="F125" s="3"/>
      <c r="G125" s="3"/>
    </row>
    <row r="126" spans="1:7" ht="30" customHeight="1">
      <c r="A126" s="58"/>
      <c r="B126" s="13" t="s">
        <v>111</v>
      </c>
      <c r="C126" s="29" t="s">
        <v>21</v>
      </c>
      <c r="D126" s="21">
        <f>E126+F126+G126</f>
        <v>141858</v>
      </c>
      <c r="E126" s="4">
        <v>47458</v>
      </c>
      <c r="F126" s="4">
        <v>47700</v>
      </c>
      <c r="G126" s="4">
        <v>46700</v>
      </c>
    </row>
    <row r="127" spans="1:7">
      <c r="A127" s="58"/>
      <c r="B127" s="9" t="s">
        <v>7</v>
      </c>
      <c r="C127" s="29"/>
      <c r="D127" s="3"/>
      <c r="E127" s="3"/>
      <c r="F127" s="3"/>
      <c r="G127" s="3"/>
    </row>
    <row r="128" spans="1:7">
      <c r="A128" s="58"/>
      <c r="B128" s="6" t="s">
        <v>30</v>
      </c>
      <c r="C128" s="29" t="s">
        <v>63</v>
      </c>
      <c r="D128" s="3">
        <v>240.25</v>
      </c>
      <c r="E128" s="3">
        <v>240.25</v>
      </c>
      <c r="F128" s="3">
        <v>240.25</v>
      </c>
      <c r="G128" s="3">
        <v>240.25</v>
      </c>
    </row>
    <row r="129" spans="1:7">
      <c r="A129" s="58"/>
      <c r="B129" s="6" t="s">
        <v>60</v>
      </c>
      <c r="C129" s="29"/>
      <c r="D129" s="3"/>
      <c r="E129" s="3"/>
      <c r="F129" s="3"/>
      <c r="G129" s="3"/>
    </row>
    <row r="130" spans="1:7">
      <c r="A130" s="58"/>
      <c r="B130" s="6" t="s">
        <v>61</v>
      </c>
      <c r="C130" s="29" t="s">
        <v>63</v>
      </c>
      <c r="D130" s="3">
        <v>54</v>
      </c>
      <c r="E130" s="3">
        <v>54</v>
      </c>
      <c r="F130" s="3">
        <v>54</v>
      </c>
      <c r="G130" s="3">
        <v>54</v>
      </c>
    </row>
    <row r="131" spans="1:7">
      <c r="A131" s="58"/>
      <c r="B131" s="6" t="s">
        <v>62</v>
      </c>
      <c r="C131" s="29" t="s">
        <v>63</v>
      </c>
      <c r="D131" s="3">
        <v>87.75</v>
      </c>
      <c r="E131" s="3">
        <v>87.75</v>
      </c>
      <c r="F131" s="3">
        <v>87.75</v>
      </c>
      <c r="G131" s="3">
        <v>87.75</v>
      </c>
    </row>
    <row r="132" spans="1:7">
      <c r="A132" s="58"/>
      <c r="B132" s="6" t="s">
        <v>66</v>
      </c>
      <c r="C132" s="29" t="s">
        <v>63</v>
      </c>
      <c r="D132" s="3">
        <v>46.5</v>
      </c>
      <c r="E132" s="3">
        <v>46.5</v>
      </c>
      <c r="F132" s="3">
        <v>46.5</v>
      </c>
      <c r="G132" s="3">
        <v>46.5</v>
      </c>
    </row>
    <row r="133" spans="1:7">
      <c r="A133" s="58"/>
      <c r="B133" s="6" t="s">
        <v>64</v>
      </c>
      <c r="C133" s="29" t="s">
        <v>63</v>
      </c>
      <c r="D133" s="3">
        <v>16.5</v>
      </c>
      <c r="E133" s="3">
        <v>16.5</v>
      </c>
      <c r="F133" s="3">
        <v>16.5</v>
      </c>
      <c r="G133" s="3">
        <v>16.5</v>
      </c>
    </row>
    <row r="134" spans="1:7">
      <c r="A134" s="58"/>
      <c r="B134" s="6" t="s">
        <v>65</v>
      </c>
      <c r="C134" s="29" t="s">
        <v>63</v>
      </c>
      <c r="D134" s="3">
        <v>35.5</v>
      </c>
      <c r="E134" s="3">
        <v>35.5</v>
      </c>
      <c r="F134" s="3">
        <v>35.5</v>
      </c>
      <c r="G134" s="3">
        <v>35.5</v>
      </c>
    </row>
    <row r="135" spans="1:7">
      <c r="A135" s="58"/>
      <c r="B135" s="9" t="s">
        <v>8</v>
      </c>
      <c r="C135" s="29"/>
      <c r="D135" s="3"/>
      <c r="E135" s="3"/>
      <c r="F135" s="3"/>
      <c r="G135" s="3"/>
    </row>
    <row r="136" spans="1:7">
      <c r="A136" s="58"/>
      <c r="B136" s="6" t="s">
        <v>67</v>
      </c>
      <c r="C136" s="29" t="s">
        <v>130</v>
      </c>
      <c r="D136" s="10"/>
      <c r="E136" s="10">
        <f>E126*1000/E128/12</f>
        <v>16461.325008671523</v>
      </c>
      <c r="F136" s="10">
        <f t="shared" ref="F136:G136" si="9">F126*1000/F128/12</f>
        <v>16545.265348595214</v>
      </c>
      <c r="G136" s="10">
        <f t="shared" si="9"/>
        <v>16198.404439819633</v>
      </c>
    </row>
    <row r="137" spans="1:7">
      <c r="A137" s="58"/>
      <c r="B137" s="9" t="s">
        <v>9</v>
      </c>
      <c r="C137" s="29"/>
      <c r="D137" s="3"/>
      <c r="E137" s="3"/>
      <c r="F137" s="3"/>
      <c r="G137" s="3"/>
    </row>
    <row r="138" spans="1:7">
      <c r="A138" s="58"/>
      <c r="B138" s="6" t="s">
        <v>88</v>
      </c>
      <c r="C138" s="29" t="s">
        <v>32</v>
      </c>
      <c r="D138" s="11">
        <v>1</v>
      </c>
      <c r="E138" s="11">
        <v>1</v>
      </c>
      <c r="F138" s="11">
        <v>1</v>
      </c>
      <c r="G138" s="11">
        <v>1</v>
      </c>
    </row>
    <row r="139" spans="1:7">
      <c r="A139" s="58"/>
      <c r="B139" s="28" t="s">
        <v>6</v>
      </c>
      <c r="C139" s="29"/>
      <c r="D139" s="3"/>
      <c r="E139" s="3"/>
      <c r="F139" s="3"/>
      <c r="G139" s="3"/>
    </row>
    <row r="140" spans="1:7" ht="28.5">
      <c r="A140" s="58"/>
      <c r="B140" s="14" t="s">
        <v>112</v>
      </c>
      <c r="C140" s="29" t="s">
        <v>21</v>
      </c>
      <c r="D140" s="24">
        <f>E140+F140+G140</f>
        <v>864</v>
      </c>
      <c r="E140" s="12">
        <v>288</v>
      </c>
      <c r="F140" s="12">
        <v>288</v>
      </c>
      <c r="G140" s="12">
        <v>288</v>
      </c>
    </row>
    <row r="141" spans="1:7">
      <c r="A141" s="58"/>
      <c r="B141" s="9" t="s">
        <v>7</v>
      </c>
      <c r="C141" s="29"/>
      <c r="D141" s="3"/>
      <c r="E141" s="3"/>
      <c r="F141" s="3"/>
      <c r="G141" s="3"/>
    </row>
    <row r="142" spans="1:7" ht="16.899999999999999" customHeight="1">
      <c r="A142" s="58"/>
      <c r="B142" s="8" t="s">
        <v>38</v>
      </c>
      <c r="C142" s="29" t="s">
        <v>15</v>
      </c>
      <c r="D142" s="7">
        <v>9</v>
      </c>
      <c r="E142" s="7">
        <v>3</v>
      </c>
      <c r="F142" s="7">
        <v>3</v>
      </c>
      <c r="G142" s="7">
        <v>3</v>
      </c>
    </row>
    <row r="143" spans="1:7">
      <c r="A143" s="58"/>
      <c r="B143" s="9" t="s">
        <v>8</v>
      </c>
      <c r="C143" s="29"/>
      <c r="D143" s="3"/>
      <c r="E143" s="3"/>
      <c r="F143" s="3"/>
      <c r="G143" s="3"/>
    </row>
    <row r="144" spans="1:7">
      <c r="A144" s="58"/>
      <c r="B144" s="6" t="s">
        <v>68</v>
      </c>
      <c r="C144" s="29" t="s">
        <v>47</v>
      </c>
      <c r="D144" s="3">
        <f>D140*1000/D142/12</f>
        <v>8000</v>
      </c>
      <c r="E144" s="3">
        <f t="shared" ref="E144:G144" si="10">E140*1000/E142/12</f>
        <v>8000</v>
      </c>
      <c r="F144" s="3">
        <f t="shared" si="10"/>
        <v>8000</v>
      </c>
      <c r="G144" s="3">
        <f t="shared" si="10"/>
        <v>8000</v>
      </c>
    </row>
    <row r="145" spans="1:7">
      <c r="A145" s="58"/>
      <c r="B145" s="9" t="s">
        <v>9</v>
      </c>
      <c r="C145" s="29"/>
      <c r="D145" s="3"/>
      <c r="E145" s="3"/>
      <c r="F145" s="3"/>
      <c r="G145" s="3"/>
    </row>
    <row r="146" spans="1:7">
      <c r="A146" s="59"/>
      <c r="B146" s="6" t="s">
        <v>89</v>
      </c>
      <c r="C146" s="29" t="s">
        <v>32</v>
      </c>
      <c r="D146" s="26">
        <v>1</v>
      </c>
      <c r="E146" s="26">
        <v>1</v>
      </c>
      <c r="F146" s="26">
        <v>1</v>
      </c>
      <c r="G146" s="26">
        <v>1</v>
      </c>
    </row>
    <row r="147" spans="1:7" ht="17.45" customHeight="1">
      <c r="A147" s="56" t="s">
        <v>11</v>
      </c>
      <c r="B147" s="28" t="s">
        <v>6</v>
      </c>
      <c r="C147" s="29"/>
      <c r="D147" s="3"/>
      <c r="E147" s="3"/>
      <c r="F147" s="3"/>
      <c r="G147" s="3"/>
    </row>
    <row r="148" spans="1:7" ht="42.6" customHeight="1">
      <c r="A148" s="58"/>
      <c r="B148" s="13" t="s">
        <v>113</v>
      </c>
      <c r="C148" s="29" t="s">
        <v>21</v>
      </c>
      <c r="D148" s="23">
        <f>E148+F148+G148</f>
        <v>1329.4</v>
      </c>
      <c r="E148" s="3">
        <v>403.2</v>
      </c>
      <c r="F148" s="3">
        <v>451.2</v>
      </c>
      <c r="G148" s="3">
        <v>475</v>
      </c>
    </row>
    <row r="149" spans="1:7">
      <c r="A149" s="58"/>
      <c r="B149" s="9" t="s">
        <v>7</v>
      </c>
      <c r="C149" s="29"/>
      <c r="D149" s="3"/>
      <c r="E149" s="3"/>
      <c r="F149" s="3"/>
      <c r="G149" s="3"/>
    </row>
    <row r="150" spans="1:7">
      <c r="A150" s="58"/>
      <c r="B150" s="6" t="s">
        <v>70</v>
      </c>
      <c r="C150" s="29" t="s">
        <v>25</v>
      </c>
      <c r="D150" s="3">
        <v>4</v>
      </c>
      <c r="E150" s="3">
        <v>4</v>
      </c>
      <c r="F150" s="3">
        <v>4</v>
      </c>
      <c r="G150" s="3">
        <v>4</v>
      </c>
    </row>
    <row r="151" spans="1:7">
      <c r="A151" s="58"/>
      <c r="B151" s="2" t="s">
        <v>90</v>
      </c>
      <c r="C151" s="29" t="s">
        <v>39</v>
      </c>
      <c r="D151" s="7">
        <f>E151+F151+G151</f>
        <v>3900</v>
      </c>
      <c r="E151" s="3">
        <v>1300</v>
      </c>
      <c r="F151" s="3">
        <v>1300</v>
      </c>
      <c r="G151" s="3">
        <v>1300</v>
      </c>
    </row>
    <row r="152" spans="1:7">
      <c r="A152" s="58"/>
      <c r="B152" s="9" t="s">
        <v>8</v>
      </c>
      <c r="C152" s="29"/>
      <c r="D152" s="3"/>
      <c r="E152" s="3"/>
      <c r="F152" s="3"/>
      <c r="G152" s="3"/>
    </row>
    <row r="153" spans="1:7">
      <c r="A153" s="58"/>
      <c r="B153" s="2" t="s">
        <v>69</v>
      </c>
      <c r="C153" s="29" t="s">
        <v>132</v>
      </c>
      <c r="D153" s="10"/>
      <c r="E153" s="10">
        <f t="shared" ref="E153:G153" si="11">E148*1000/E150/12</f>
        <v>8400</v>
      </c>
      <c r="F153" s="10">
        <f t="shared" si="11"/>
        <v>9400</v>
      </c>
      <c r="G153" s="10">
        <f t="shared" si="11"/>
        <v>9895.8333333333339</v>
      </c>
    </row>
    <row r="154" spans="1:7">
      <c r="A154" s="58"/>
      <c r="B154" s="9" t="s">
        <v>9</v>
      </c>
      <c r="C154" s="29"/>
      <c r="D154" s="3"/>
      <c r="E154" s="3"/>
      <c r="F154" s="3"/>
      <c r="G154" s="3"/>
    </row>
    <row r="155" spans="1:7">
      <c r="A155" s="58"/>
      <c r="B155" s="28" t="s">
        <v>6</v>
      </c>
      <c r="C155" s="29"/>
      <c r="D155" s="3"/>
      <c r="E155" s="3"/>
      <c r="F155" s="3"/>
      <c r="G155" s="3"/>
    </row>
    <row r="156" spans="1:7" ht="28.5">
      <c r="A156" s="58"/>
      <c r="B156" s="9" t="s">
        <v>114</v>
      </c>
      <c r="C156" s="29" t="s">
        <v>21</v>
      </c>
      <c r="D156" s="21">
        <f>E156+F156+G156</f>
        <v>1030.4000000000001</v>
      </c>
      <c r="E156" s="4">
        <v>320</v>
      </c>
      <c r="F156" s="4">
        <v>346.4</v>
      </c>
      <c r="G156" s="4">
        <v>364</v>
      </c>
    </row>
    <row r="157" spans="1:7">
      <c r="A157" s="58"/>
      <c r="B157" s="9" t="s">
        <v>7</v>
      </c>
      <c r="C157" s="29"/>
      <c r="D157" s="3"/>
      <c r="E157" s="3"/>
      <c r="F157" s="3"/>
      <c r="G157" s="3"/>
    </row>
    <row r="158" spans="1:7">
      <c r="A158" s="58"/>
      <c r="B158" s="2" t="s">
        <v>131</v>
      </c>
      <c r="C158" s="29" t="s">
        <v>25</v>
      </c>
      <c r="D158" s="3">
        <v>9</v>
      </c>
      <c r="E158" s="3">
        <v>3</v>
      </c>
      <c r="F158" s="3">
        <v>3</v>
      </c>
      <c r="G158" s="3">
        <v>3</v>
      </c>
    </row>
    <row r="159" spans="1:7">
      <c r="A159" s="58"/>
      <c r="B159" s="2" t="s">
        <v>71</v>
      </c>
      <c r="C159" s="29" t="s">
        <v>39</v>
      </c>
      <c r="D159" s="3">
        <f>E159+F159+G159</f>
        <v>2250</v>
      </c>
      <c r="E159" s="3">
        <v>700</v>
      </c>
      <c r="F159" s="3">
        <v>750</v>
      </c>
      <c r="G159" s="3">
        <v>800</v>
      </c>
    </row>
    <row r="160" spans="1:7" ht="30">
      <c r="A160" s="58"/>
      <c r="B160" s="2" t="s">
        <v>91</v>
      </c>
      <c r="C160" s="29" t="s">
        <v>25</v>
      </c>
      <c r="D160" s="3">
        <f>E160+F160+G160</f>
        <v>624</v>
      </c>
      <c r="E160" s="3">
        <v>208</v>
      </c>
      <c r="F160" s="3">
        <v>208</v>
      </c>
      <c r="G160" s="3">
        <v>208</v>
      </c>
    </row>
    <row r="161" spans="1:7">
      <c r="A161" s="58"/>
      <c r="B161" s="9" t="s">
        <v>8</v>
      </c>
      <c r="C161" s="29"/>
      <c r="D161" s="3"/>
      <c r="E161" s="3"/>
      <c r="F161" s="3"/>
      <c r="G161" s="3"/>
    </row>
    <row r="162" spans="1:7">
      <c r="A162" s="58"/>
      <c r="B162" s="6" t="s">
        <v>72</v>
      </c>
      <c r="C162" s="29" t="s">
        <v>132</v>
      </c>
      <c r="D162" s="10">
        <f>D156*1000/3/D160</f>
        <v>550.42735042735046</v>
      </c>
      <c r="E162" s="10">
        <f t="shared" ref="E162:G162" si="12">E156*1000/E158/E160</f>
        <v>512.82051282051282</v>
      </c>
      <c r="F162" s="10">
        <f t="shared" si="12"/>
        <v>555.1282051282052</v>
      </c>
      <c r="G162" s="10">
        <f t="shared" si="12"/>
        <v>583.33333333333326</v>
      </c>
    </row>
    <row r="163" spans="1:7">
      <c r="A163" s="58"/>
      <c r="B163" s="9" t="s">
        <v>9</v>
      </c>
      <c r="C163" s="29"/>
      <c r="D163" s="3"/>
      <c r="E163" s="3"/>
      <c r="F163" s="3"/>
      <c r="G163" s="3"/>
    </row>
    <row r="164" spans="1:7" ht="15" customHeight="1">
      <c r="A164" s="59"/>
      <c r="B164" s="15" t="s">
        <v>73</v>
      </c>
      <c r="C164" s="31" t="s">
        <v>32</v>
      </c>
      <c r="D164" s="25">
        <v>1</v>
      </c>
      <c r="E164" s="25">
        <v>1</v>
      </c>
      <c r="F164" s="25">
        <v>1</v>
      </c>
      <c r="G164" s="25">
        <v>1</v>
      </c>
    </row>
    <row r="165" spans="1:7">
      <c r="A165" s="56" t="s">
        <v>12</v>
      </c>
      <c r="B165" s="28" t="s">
        <v>6</v>
      </c>
      <c r="C165" s="29"/>
      <c r="D165" s="3"/>
      <c r="E165" s="3"/>
      <c r="F165" s="3"/>
      <c r="G165" s="3"/>
    </row>
    <row r="166" spans="1:7">
      <c r="A166" s="57"/>
      <c r="B166" s="13" t="s">
        <v>144</v>
      </c>
      <c r="C166" s="29" t="s">
        <v>21</v>
      </c>
      <c r="D166" s="21">
        <f>E166+F166+G166</f>
        <v>180</v>
      </c>
      <c r="E166" s="4">
        <v>55</v>
      </c>
      <c r="F166" s="4">
        <v>60</v>
      </c>
      <c r="G166" s="4">
        <v>65</v>
      </c>
    </row>
    <row r="167" spans="1:7">
      <c r="A167" s="57"/>
      <c r="B167" s="9" t="s">
        <v>7</v>
      </c>
      <c r="C167" s="29"/>
      <c r="D167" s="3"/>
      <c r="E167" s="3"/>
      <c r="F167" s="3"/>
      <c r="G167" s="3"/>
    </row>
    <row r="168" spans="1:7">
      <c r="A168" s="57"/>
      <c r="B168" s="2" t="s">
        <v>145</v>
      </c>
      <c r="C168" s="29" t="s">
        <v>147</v>
      </c>
      <c r="D168" s="3">
        <f>E168+F168+G168</f>
        <v>7500</v>
      </c>
      <c r="E168" s="3">
        <v>2500</v>
      </c>
      <c r="F168" s="3">
        <v>2500</v>
      </c>
      <c r="G168" s="3">
        <v>2500</v>
      </c>
    </row>
    <row r="169" spans="1:7" ht="30">
      <c r="A169" s="57"/>
      <c r="B169" s="2" t="s">
        <v>146</v>
      </c>
      <c r="C169" s="29" t="s">
        <v>148</v>
      </c>
      <c r="D169" s="41">
        <f>E169+F169+G169</f>
        <v>102000</v>
      </c>
      <c r="E169" s="41">
        <v>34000</v>
      </c>
      <c r="F169" s="41">
        <v>34000</v>
      </c>
      <c r="G169" s="41">
        <v>34000</v>
      </c>
    </row>
    <row r="170" spans="1:7">
      <c r="A170" s="57"/>
      <c r="B170" s="2" t="s">
        <v>22</v>
      </c>
      <c r="C170" s="29" t="s">
        <v>24</v>
      </c>
      <c r="D170" s="6">
        <f>E170+F170+G170</f>
        <v>26955</v>
      </c>
      <c r="E170" s="3">
        <v>8985</v>
      </c>
      <c r="F170" s="3">
        <v>8985</v>
      </c>
      <c r="G170" s="3">
        <v>8985</v>
      </c>
    </row>
    <row r="171" spans="1:7">
      <c r="A171" s="57"/>
      <c r="B171" s="2" t="s">
        <v>149</v>
      </c>
      <c r="C171" s="29" t="s">
        <v>25</v>
      </c>
      <c r="D171" s="15">
        <f>E171+F171+G171</f>
        <v>735</v>
      </c>
      <c r="E171" s="19">
        <v>245</v>
      </c>
      <c r="F171" s="19">
        <v>245</v>
      </c>
      <c r="G171" s="19">
        <v>245</v>
      </c>
    </row>
    <row r="172" spans="1:7">
      <c r="A172" s="57"/>
      <c r="B172" s="9" t="s">
        <v>8</v>
      </c>
      <c r="C172" s="29"/>
      <c r="D172" s="15"/>
      <c r="E172" s="19"/>
      <c r="F172" s="19"/>
      <c r="G172" s="19"/>
    </row>
    <row r="173" spans="1:7">
      <c r="A173" s="57"/>
      <c r="B173" s="42" t="s">
        <v>151</v>
      </c>
      <c r="C173" s="29" t="s">
        <v>126</v>
      </c>
      <c r="D173" s="43">
        <f>D166*1000/D169</f>
        <v>1.7647058823529411</v>
      </c>
      <c r="E173" s="43">
        <f t="shared" ref="E173:G173" si="13">E166*1000/E169</f>
        <v>1.6176470588235294</v>
      </c>
      <c r="F173" s="43">
        <f t="shared" si="13"/>
        <v>1.7647058823529411</v>
      </c>
      <c r="G173" s="43">
        <f t="shared" si="13"/>
        <v>1.911764705882353</v>
      </c>
    </row>
    <row r="174" spans="1:7">
      <c r="A174" s="57"/>
      <c r="B174" s="9" t="s">
        <v>9</v>
      </c>
      <c r="C174" s="29"/>
      <c r="D174" s="15"/>
      <c r="E174" s="19"/>
      <c r="F174" s="19"/>
      <c r="G174" s="19"/>
    </row>
    <row r="175" spans="1:7">
      <c r="A175" s="57"/>
      <c r="B175" s="1" t="s">
        <v>150</v>
      </c>
      <c r="C175" s="31" t="s">
        <v>32</v>
      </c>
      <c r="D175" s="25">
        <v>1</v>
      </c>
      <c r="E175" s="25">
        <v>1</v>
      </c>
      <c r="F175" s="25">
        <v>1</v>
      </c>
      <c r="G175" s="25">
        <v>1</v>
      </c>
    </row>
    <row r="176" spans="1:7">
      <c r="A176" s="57"/>
      <c r="B176" s="28" t="s">
        <v>6</v>
      </c>
      <c r="C176" s="29"/>
      <c r="D176" s="3"/>
      <c r="E176" s="3"/>
      <c r="F176" s="3"/>
      <c r="G176" s="3"/>
    </row>
    <row r="177" spans="1:7" ht="42.75">
      <c r="A177" s="57"/>
      <c r="B177" s="13" t="s">
        <v>152</v>
      </c>
      <c r="C177" s="29" t="s">
        <v>21</v>
      </c>
      <c r="D177" s="21">
        <f>E177+F177+G177</f>
        <v>3090</v>
      </c>
      <c r="E177" s="4">
        <v>1030</v>
      </c>
      <c r="F177" s="4">
        <v>1030</v>
      </c>
      <c r="G177" s="4">
        <v>1030</v>
      </c>
    </row>
    <row r="178" spans="1:7">
      <c r="A178" s="57"/>
      <c r="B178" s="9" t="s">
        <v>7</v>
      </c>
      <c r="C178" s="29"/>
      <c r="D178" s="3"/>
      <c r="E178" s="3"/>
      <c r="F178" s="3"/>
      <c r="G178" s="3"/>
    </row>
    <row r="179" spans="1:7">
      <c r="A179" s="57"/>
      <c r="B179" s="2" t="s">
        <v>165</v>
      </c>
      <c r="C179" s="29" t="s">
        <v>25</v>
      </c>
      <c r="D179" s="15">
        <v>138</v>
      </c>
      <c r="E179" s="19">
        <v>138</v>
      </c>
      <c r="F179" s="19">
        <v>140</v>
      </c>
      <c r="G179" s="19">
        <v>140</v>
      </c>
    </row>
    <row r="180" spans="1:7">
      <c r="A180" s="57"/>
      <c r="B180" s="2" t="s">
        <v>153</v>
      </c>
      <c r="C180" s="29" t="s">
        <v>80</v>
      </c>
      <c r="D180" s="15">
        <v>10230</v>
      </c>
      <c r="E180" s="19">
        <v>10230</v>
      </c>
      <c r="F180" s="19">
        <v>10230</v>
      </c>
      <c r="G180" s="19">
        <v>10230</v>
      </c>
    </row>
    <row r="181" spans="1:7">
      <c r="A181" s="57"/>
      <c r="B181" s="27" t="s">
        <v>8</v>
      </c>
      <c r="C181" s="29"/>
      <c r="D181" s="3"/>
      <c r="E181" s="3"/>
      <c r="F181" s="3"/>
      <c r="G181" s="3"/>
    </row>
    <row r="182" spans="1:7">
      <c r="A182" s="57"/>
      <c r="B182" s="15" t="s">
        <v>164</v>
      </c>
      <c r="C182" s="29" t="s">
        <v>125</v>
      </c>
      <c r="D182" s="10">
        <f>D177*1000*0.6/138</f>
        <v>13434.782608695652</v>
      </c>
      <c r="E182" s="10">
        <f t="shared" ref="E182:G182" si="14">E177*1000*0.6/138</f>
        <v>4478.260869565217</v>
      </c>
      <c r="F182" s="10">
        <f t="shared" si="14"/>
        <v>4478.260869565217</v>
      </c>
      <c r="G182" s="10">
        <f t="shared" si="14"/>
        <v>4478.260869565217</v>
      </c>
    </row>
    <row r="183" spans="1:7">
      <c r="A183" s="57"/>
      <c r="B183" s="50" t="s">
        <v>166</v>
      </c>
      <c r="C183" s="29" t="s">
        <v>124</v>
      </c>
      <c r="D183" s="10">
        <f>D177*1000*0.4/D180</f>
        <v>120.82111436950147</v>
      </c>
      <c r="E183" s="10">
        <f t="shared" ref="E183:G183" si="15">E177*1000*0.4/E180</f>
        <v>40.273704789833822</v>
      </c>
      <c r="F183" s="10">
        <f t="shared" si="15"/>
        <v>40.273704789833822</v>
      </c>
      <c r="G183" s="10">
        <f t="shared" si="15"/>
        <v>40.273704789833822</v>
      </c>
    </row>
    <row r="184" spans="1:7">
      <c r="A184" s="57"/>
      <c r="B184" s="44" t="s">
        <v>6</v>
      </c>
      <c r="C184" s="29"/>
      <c r="D184" s="3"/>
      <c r="E184" s="3"/>
      <c r="F184" s="3"/>
      <c r="G184" s="3"/>
    </row>
    <row r="185" spans="1:7" ht="28.5">
      <c r="A185" s="57"/>
      <c r="B185" s="13" t="s">
        <v>154</v>
      </c>
      <c r="C185" s="29" t="s">
        <v>21</v>
      </c>
      <c r="D185" s="21">
        <f>E185+F185+G185</f>
        <v>2400</v>
      </c>
      <c r="E185" s="4">
        <v>800</v>
      </c>
      <c r="F185" s="4">
        <v>800</v>
      </c>
      <c r="G185" s="4">
        <v>800</v>
      </c>
    </row>
    <row r="186" spans="1:7">
      <c r="A186" s="57"/>
      <c r="B186" s="9" t="s">
        <v>7</v>
      </c>
      <c r="C186" s="29"/>
      <c r="D186" s="3"/>
      <c r="E186" s="3"/>
      <c r="F186" s="3"/>
      <c r="G186" s="3"/>
    </row>
    <row r="187" spans="1:7">
      <c r="A187" s="57"/>
      <c r="B187" s="2" t="s">
        <v>155</v>
      </c>
      <c r="C187" s="29" t="s">
        <v>25</v>
      </c>
      <c r="D187" s="15">
        <v>4</v>
      </c>
      <c r="E187" s="19">
        <v>4</v>
      </c>
      <c r="F187" s="19">
        <v>4</v>
      </c>
      <c r="G187" s="19">
        <v>4</v>
      </c>
    </row>
    <row r="188" spans="1:7">
      <c r="A188" s="57"/>
      <c r="B188" s="2" t="s">
        <v>156</v>
      </c>
      <c r="C188" s="29" t="s">
        <v>80</v>
      </c>
      <c r="D188" s="15">
        <v>9036</v>
      </c>
      <c r="E188" s="19">
        <v>9036</v>
      </c>
      <c r="F188" s="19">
        <v>9036</v>
      </c>
      <c r="G188" s="19">
        <v>9036</v>
      </c>
    </row>
    <row r="189" spans="1:7">
      <c r="A189" s="57"/>
      <c r="B189" s="2" t="s">
        <v>157</v>
      </c>
      <c r="C189" s="29" t="s">
        <v>25</v>
      </c>
      <c r="D189" s="15">
        <v>27</v>
      </c>
      <c r="E189" s="19">
        <v>27</v>
      </c>
      <c r="F189" s="19">
        <v>27</v>
      </c>
      <c r="G189" s="19">
        <v>27</v>
      </c>
    </row>
    <row r="190" spans="1:7">
      <c r="A190" s="57"/>
      <c r="B190" s="2" t="s">
        <v>160</v>
      </c>
      <c r="C190" s="29" t="s">
        <v>161</v>
      </c>
      <c r="D190" s="15">
        <f>E190+F190+G190</f>
        <v>39100</v>
      </c>
      <c r="E190" s="3">
        <v>12700</v>
      </c>
      <c r="F190" s="3">
        <v>12900</v>
      </c>
      <c r="G190" s="3">
        <v>13500</v>
      </c>
    </row>
    <row r="191" spans="1:7">
      <c r="A191" s="57"/>
      <c r="B191" s="27" t="s">
        <v>8</v>
      </c>
      <c r="C191" s="29"/>
      <c r="D191" s="3"/>
      <c r="E191" s="3"/>
      <c r="F191" s="3"/>
      <c r="G191" s="3"/>
    </row>
    <row r="192" spans="1:7">
      <c r="A192" s="57"/>
      <c r="B192" s="15" t="s">
        <v>162</v>
      </c>
      <c r="C192" s="29" t="s">
        <v>163</v>
      </c>
      <c r="D192" s="10">
        <f>D185*1000/D190</f>
        <v>61.381074168797952</v>
      </c>
      <c r="E192" s="10">
        <f t="shared" ref="E192:G192" si="16">E185*1000/E190</f>
        <v>62.99212598425197</v>
      </c>
      <c r="F192" s="10">
        <f t="shared" si="16"/>
        <v>62.015503875968989</v>
      </c>
      <c r="G192" s="10">
        <f t="shared" si="16"/>
        <v>59.25925925925926</v>
      </c>
    </row>
    <row r="193" spans="1:7">
      <c r="A193" s="57"/>
      <c r="B193" s="28" t="s">
        <v>6</v>
      </c>
      <c r="C193" s="29"/>
      <c r="D193" s="3"/>
      <c r="E193" s="3"/>
      <c r="F193" s="3"/>
      <c r="G193" s="3"/>
    </row>
    <row r="194" spans="1:7" ht="28.5">
      <c r="A194" s="58"/>
      <c r="B194" s="13" t="s">
        <v>115</v>
      </c>
      <c r="C194" s="29" t="s">
        <v>21</v>
      </c>
      <c r="D194" s="22">
        <v>45</v>
      </c>
      <c r="E194" s="10">
        <v>45</v>
      </c>
      <c r="F194" s="10"/>
      <c r="G194" s="10"/>
    </row>
    <row r="195" spans="1:7">
      <c r="A195" s="58"/>
      <c r="B195" s="9" t="s">
        <v>7</v>
      </c>
      <c r="C195" s="29"/>
      <c r="D195" s="3"/>
      <c r="E195" s="3"/>
      <c r="F195" s="3"/>
      <c r="G195" s="3"/>
    </row>
    <row r="196" spans="1:7">
      <c r="A196" s="58"/>
      <c r="B196" s="6" t="s">
        <v>74</v>
      </c>
      <c r="C196" s="29" t="s">
        <v>25</v>
      </c>
      <c r="D196" s="3">
        <v>2</v>
      </c>
      <c r="E196" s="3">
        <v>2</v>
      </c>
      <c r="F196" s="3"/>
      <c r="G196" s="3"/>
    </row>
    <row r="197" spans="1:7">
      <c r="A197" s="58"/>
      <c r="B197" s="6" t="s">
        <v>75</v>
      </c>
      <c r="C197" s="29" t="s">
        <v>40</v>
      </c>
      <c r="D197" s="3">
        <f>E197+F197+G197</f>
        <v>86380</v>
      </c>
      <c r="E197" s="3">
        <v>86380</v>
      </c>
      <c r="F197" s="3"/>
      <c r="G197" s="3"/>
    </row>
    <row r="198" spans="1:7">
      <c r="A198" s="58"/>
      <c r="B198" s="6" t="s">
        <v>76</v>
      </c>
      <c r="C198" s="29" t="s">
        <v>54</v>
      </c>
      <c r="D198" s="3">
        <v>12700</v>
      </c>
      <c r="E198" s="3">
        <v>12700</v>
      </c>
      <c r="F198" s="3"/>
      <c r="G198" s="3"/>
    </row>
    <row r="199" spans="1:7">
      <c r="A199" s="58"/>
      <c r="B199" s="9" t="s">
        <v>8</v>
      </c>
      <c r="C199" s="29"/>
      <c r="D199" s="3"/>
      <c r="E199" s="3"/>
      <c r="F199" s="3"/>
      <c r="G199" s="3"/>
    </row>
    <row r="200" spans="1:7">
      <c r="A200" s="58"/>
      <c r="B200" s="6" t="s">
        <v>77</v>
      </c>
      <c r="C200" s="33" t="s">
        <v>133</v>
      </c>
      <c r="D200" s="10">
        <f>D194*1000/(D197+D198)</f>
        <v>0.4541784416633024</v>
      </c>
      <c r="E200" s="10">
        <f>E194*1000/(E197+E198)</f>
        <v>0.4541784416633024</v>
      </c>
      <c r="F200" s="3"/>
      <c r="G200" s="3"/>
    </row>
    <row r="201" spans="1:7">
      <c r="A201" s="58"/>
      <c r="B201" s="9" t="s">
        <v>9</v>
      </c>
      <c r="C201" s="29"/>
      <c r="D201" s="3"/>
      <c r="E201" s="3"/>
      <c r="F201" s="3"/>
      <c r="G201" s="3"/>
    </row>
    <row r="202" spans="1:7" ht="30">
      <c r="A202" s="58"/>
      <c r="B202" s="40" t="s">
        <v>96</v>
      </c>
      <c r="C202" s="32" t="s">
        <v>32</v>
      </c>
      <c r="D202" s="19">
        <v>100</v>
      </c>
      <c r="E202" s="19">
        <v>100</v>
      </c>
      <c r="F202" s="15"/>
      <c r="G202" s="17"/>
    </row>
    <row r="203" spans="1:7">
      <c r="A203" s="58"/>
      <c r="B203" s="28" t="s">
        <v>6</v>
      </c>
      <c r="C203" s="29"/>
      <c r="D203" s="3"/>
      <c r="E203" s="3"/>
      <c r="F203" s="3"/>
      <c r="G203" s="3"/>
    </row>
    <row r="204" spans="1:7" ht="28.5">
      <c r="A204" s="58"/>
      <c r="B204" s="13" t="s">
        <v>116</v>
      </c>
      <c r="C204" s="29" t="s">
        <v>21</v>
      </c>
      <c r="D204" s="21">
        <f>E204+F204+G204</f>
        <v>315</v>
      </c>
      <c r="E204" s="4">
        <v>195</v>
      </c>
      <c r="F204" s="4">
        <v>120</v>
      </c>
      <c r="G204" s="4"/>
    </row>
    <row r="205" spans="1:7">
      <c r="A205" s="58"/>
      <c r="B205" s="9" t="s">
        <v>7</v>
      </c>
      <c r="C205" s="29"/>
      <c r="D205" s="3"/>
      <c r="E205" s="3"/>
      <c r="F205" s="3"/>
      <c r="G205" s="3"/>
    </row>
    <row r="206" spans="1:7">
      <c r="A206" s="58"/>
      <c r="B206" s="8" t="s">
        <v>78</v>
      </c>
      <c r="C206" s="29" t="s">
        <v>15</v>
      </c>
      <c r="D206" s="17">
        <f>E206+F206+G206</f>
        <v>13930</v>
      </c>
      <c r="E206" s="17">
        <v>6730</v>
      </c>
      <c r="F206" s="17">
        <v>7200</v>
      </c>
      <c r="G206" s="17"/>
    </row>
    <row r="207" spans="1:7">
      <c r="A207" s="58"/>
      <c r="B207" s="8" t="s">
        <v>79</v>
      </c>
      <c r="C207" s="29" t="s">
        <v>15</v>
      </c>
      <c r="D207" s="17">
        <f t="shared" ref="D207:D208" si="17">E207+F207+G207</f>
        <v>190</v>
      </c>
      <c r="E207" s="18">
        <v>95</v>
      </c>
      <c r="F207" s="18">
        <v>95</v>
      </c>
      <c r="G207" s="18"/>
    </row>
    <row r="208" spans="1:7" ht="30">
      <c r="A208" s="58"/>
      <c r="B208" s="8" t="s">
        <v>92</v>
      </c>
      <c r="C208" s="29" t="s">
        <v>15</v>
      </c>
      <c r="D208" s="17">
        <f t="shared" si="17"/>
        <v>3440</v>
      </c>
      <c r="E208" s="18">
        <v>1690</v>
      </c>
      <c r="F208" s="18">
        <v>1750</v>
      </c>
      <c r="G208" s="18"/>
    </row>
    <row r="209" spans="1:7">
      <c r="A209" s="58"/>
      <c r="B209" s="9" t="s">
        <v>8</v>
      </c>
      <c r="C209" s="29"/>
      <c r="D209" s="3"/>
      <c r="E209" s="3"/>
      <c r="F209" s="3"/>
      <c r="G209" s="3"/>
    </row>
    <row r="210" spans="1:7">
      <c r="A210" s="58"/>
      <c r="B210" s="6" t="s">
        <v>134</v>
      </c>
      <c r="C210" s="29" t="s">
        <v>135</v>
      </c>
      <c r="D210" s="10">
        <f>D204*1000/(D206+D207+D208)</f>
        <v>17.938496583143507</v>
      </c>
      <c r="E210" s="10">
        <f t="shared" ref="E210:F210" si="18">E204*1000/(E206+E207+E208)</f>
        <v>22.900763358778626</v>
      </c>
      <c r="F210" s="10">
        <f t="shared" si="18"/>
        <v>13.266998341625207</v>
      </c>
      <c r="G210" s="10"/>
    </row>
    <row r="211" spans="1:7">
      <c r="A211" s="58"/>
      <c r="B211" s="27" t="s">
        <v>9</v>
      </c>
      <c r="C211" s="31"/>
      <c r="D211" s="19"/>
      <c r="E211" s="19"/>
      <c r="F211" s="19"/>
      <c r="G211" s="19"/>
    </row>
    <row r="212" spans="1:7">
      <c r="A212" s="58"/>
      <c r="B212" s="15" t="s">
        <v>97</v>
      </c>
      <c r="C212" s="31" t="s">
        <v>32</v>
      </c>
      <c r="D212" s="19">
        <v>100</v>
      </c>
      <c r="E212" s="19">
        <v>100</v>
      </c>
      <c r="F212" s="19">
        <v>100</v>
      </c>
      <c r="G212" s="19">
        <v>100</v>
      </c>
    </row>
    <row r="213" spans="1:7">
      <c r="A213" s="58"/>
      <c r="B213" s="28" t="s">
        <v>6</v>
      </c>
      <c r="C213" s="29"/>
      <c r="D213" s="3"/>
      <c r="E213" s="3"/>
      <c r="F213" s="3"/>
      <c r="G213" s="3"/>
    </row>
    <row r="214" spans="1:7" ht="42.75">
      <c r="A214" s="58"/>
      <c r="B214" s="14" t="s">
        <v>117</v>
      </c>
      <c r="C214" s="29" t="s">
        <v>21</v>
      </c>
      <c r="D214" s="21">
        <f>E214+F214+G214</f>
        <v>675</v>
      </c>
      <c r="E214" s="4">
        <v>675</v>
      </c>
      <c r="F214" s="4"/>
      <c r="G214" s="4"/>
    </row>
    <row r="215" spans="1:7">
      <c r="A215" s="58"/>
      <c r="B215" s="9" t="s">
        <v>7</v>
      </c>
      <c r="C215" s="29"/>
      <c r="D215" s="4"/>
      <c r="E215" s="3"/>
      <c r="F215" s="3"/>
      <c r="G215" s="3"/>
    </row>
    <row r="216" spans="1:7">
      <c r="A216" s="58"/>
      <c r="B216" s="6" t="s">
        <v>81</v>
      </c>
      <c r="C216" s="29" t="s">
        <v>80</v>
      </c>
      <c r="D216" s="4">
        <f t="shared" ref="D216" si="19">E216+F216+G216</f>
        <v>450</v>
      </c>
      <c r="E216" s="3">
        <v>450</v>
      </c>
      <c r="F216" s="3"/>
      <c r="G216" s="3"/>
    </row>
    <row r="217" spans="1:7">
      <c r="A217" s="58"/>
      <c r="B217" s="6" t="s">
        <v>82</v>
      </c>
      <c r="C217" s="29" t="s">
        <v>15</v>
      </c>
      <c r="D217" s="19">
        <v>250</v>
      </c>
      <c r="E217" s="19">
        <v>250</v>
      </c>
      <c r="F217" s="3"/>
      <c r="G217" s="3"/>
    </row>
    <row r="218" spans="1:7">
      <c r="A218" s="58"/>
      <c r="B218" s="9" t="s">
        <v>8</v>
      </c>
      <c r="C218" s="29"/>
      <c r="D218" s="3"/>
      <c r="E218" s="3"/>
      <c r="F218" s="3"/>
      <c r="G218" s="3"/>
    </row>
    <row r="219" spans="1:7">
      <c r="A219" s="58"/>
      <c r="B219" s="6" t="s">
        <v>83</v>
      </c>
      <c r="C219" s="29" t="s">
        <v>124</v>
      </c>
      <c r="D219" s="10">
        <f>D214*1000/D216</f>
        <v>1500</v>
      </c>
      <c r="E219" s="10">
        <f>E214*1000/E216</f>
        <v>1500</v>
      </c>
      <c r="F219" s="10"/>
      <c r="G219" s="10"/>
    </row>
    <row r="220" spans="1:7">
      <c r="A220" s="58"/>
      <c r="B220" s="6" t="s">
        <v>136</v>
      </c>
      <c r="C220" s="29" t="s">
        <v>101</v>
      </c>
      <c r="D220" s="10">
        <v>2700</v>
      </c>
      <c r="E220" s="10">
        <v>2700</v>
      </c>
      <c r="F220" s="10"/>
      <c r="G220" s="10"/>
    </row>
    <row r="221" spans="1:7">
      <c r="A221" s="58"/>
      <c r="B221" s="9" t="s">
        <v>9</v>
      </c>
      <c r="C221" s="29"/>
      <c r="D221" s="3"/>
      <c r="E221" s="3"/>
      <c r="F221" s="3"/>
      <c r="G221" s="3"/>
    </row>
    <row r="222" spans="1:7">
      <c r="A222" s="59"/>
      <c r="B222" s="6" t="s">
        <v>84</v>
      </c>
      <c r="C222" s="29" t="s">
        <v>32</v>
      </c>
      <c r="D222" s="25">
        <v>1</v>
      </c>
      <c r="E222" s="25">
        <v>1</v>
      </c>
      <c r="F222" s="25">
        <v>1</v>
      </c>
      <c r="G222" s="25">
        <v>1</v>
      </c>
    </row>
    <row r="223" spans="1:7" ht="19.899999999999999" customHeight="1">
      <c r="A223" s="69" t="s">
        <v>85</v>
      </c>
      <c r="B223" s="35" t="s">
        <v>6</v>
      </c>
      <c r="C223" s="29"/>
      <c r="D223" s="3"/>
      <c r="E223" s="3"/>
      <c r="F223" s="3"/>
      <c r="G223" s="3"/>
    </row>
    <row r="224" spans="1:7" ht="27.6" customHeight="1">
      <c r="A224" s="70"/>
      <c r="B224" s="9" t="s">
        <v>118</v>
      </c>
      <c r="C224" s="29" t="s">
        <v>21</v>
      </c>
      <c r="D224" s="21">
        <f>E224+F224+G224</f>
        <v>20500</v>
      </c>
      <c r="E224" s="4">
        <v>6500</v>
      </c>
      <c r="F224" s="4">
        <v>7000</v>
      </c>
      <c r="G224" s="4">
        <v>7000</v>
      </c>
    </row>
    <row r="225" spans="1:12">
      <c r="A225" s="70"/>
      <c r="B225" s="35" t="s">
        <v>6</v>
      </c>
      <c r="C225" s="29"/>
      <c r="D225" s="4"/>
      <c r="E225" s="3"/>
      <c r="F225" s="3"/>
      <c r="G225" s="3"/>
    </row>
    <row r="226" spans="1:12" ht="29.25" customHeight="1">
      <c r="A226" s="70"/>
      <c r="B226" s="13" t="s">
        <v>119</v>
      </c>
      <c r="C226" s="29" t="s">
        <v>21</v>
      </c>
      <c r="D226" s="21">
        <f t="shared" ref="D226:D230" si="20">E226+F226+G226</f>
        <v>1050</v>
      </c>
      <c r="E226" s="4">
        <v>350</v>
      </c>
      <c r="F226" s="4">
        <v>350</v>
      </c>
      <c r="G226" s="4">
        <v>350</v>
      </c>
    </row>
    <row r="227" spans="1:12">
      <c r="A227" s="39"/>
      <c r="B227" s="35" t="s">
        <v>6</v>
      </c>
      <c r="C227" s="29"/>
      <c r="D227" s="4"/>
      <c r="E227" s="4"/>
      <c r="F227" s="4"/>
      <c r="G227" s="4"/>
    </row>
    <row r="228" spans="1:12">
      <c r="A228" s="39"/>
      <c r="B228" s="13" t="s">
        <v>158</v>
      </c>
      <c r="C228" s="29" t="s">
        <v>21</v>
      </c>
      <c r="D228" s="21">
        <f t="shared" si="20"/>
        <v>2720</v>
      </c>
      <c r="E228" s="4">
        <v>820</v>
      </c>
      <c r="F228" s="4">
        <v>950</v>
      </c>
      <c r="G228" s="4">
        <v>950</v>
      </c>
    </row>
    <row r="229" spans="1:12">
      <c r="A229" s="39"/>
      <c r="B229" s="35" t="s">
        <v>6</v>
      </c>
      <c r="C229" s="29"/>
      <c r="D229" s="4"/>
      <c r="E229" s="4"/>
      <c r="F229" s="4"/>
      <c r="G229" s="4"/>
    </row>
    <row r="230" spans="1:12" ht="57">
      <c r="A230" s="39"/>
      <c r="B230" s="13" t="s">
        <v>159</v>
      </c>
      <c r="C230" s="29" t="s">
        <v>21</v>
      </c>
      <c r="D230" s="21">
        <f t="shared" si="20"/>
        <v>978.3</v>
      </c>
      <c r="E230" s="4">
        <v>978.3</v>
      </c>
      <c r="F230" s="4">
        <v>0</v>
      </c>
      <c r="G230" s="4">
        <v>0</v>
      </c>
    </row>
    <row r="231" spans="1:12">
      <c r="A231" s="45"/>
      <c r="B231" s="46"/>
      <c r="C231" s="47"/>
      <c r="D231" s="48"/>
      <c r="E231" s="48"/>
      <c r="F231" s="48"/>
      <c r="G231" s="48"/>
    </row>
    <row r="232" spans="1:12">
      <c r="A232" s="45"/>
      <c r="B232" s="46"/>
      <c r="C232" s="47"/>
      <c r="D232" s="48"/>
      <c r="E232" s="48"/>
      <c r="F232" s="48"/>
      <c r="G232" s="48"/>
    </row>
    <row r="233" spans="1:12">
      <c r="A233" s="1"/>
      <c r="B233" s="1"/>
      <c r="C233" s="1"/>
      <c r="D233" s="1"/>
      <c r="E233" s="1"/>
      <c r="F233" s="1"/>
      <c r="G233" s="1"/>
    </row>
    <row r="234" spans="1:12" s="53" customFormat="1" ht="15.75">
      <c r="A234" s="51" t="s">
        <v>168</v>
      </c>
      <c r="B234" s="52"/>
      <c r="C234" s="51" t="s">
        <v>169</v>
      </c>
      <c r="I234" s="54"/>
      <c r="J234" s="54"/>
      <c r="K234" s="54"/>
      <c r="L234" s="54"/>
    </row>
    <row r="235" spans="1:12" s="34" customFormat="1">
      <c r="A235" s="28"/>
      <c r="B235" s="38"/>
      <c r="C235" s="28"/>
      <c r="D235" s="28"/>
      <c r="E235" s="28"/>
      <c r="F235" s="28"/>
      <c r="G235" s="28"/>
    </row>
    <row r="237" spans="1:12">
      <c r="A237" s="28"/>
    </row>
    <row r="238" spans="1:12">
      <c r="A238" s="28"/>
      <c r="C238" s="28"/>
      <c r="D238" s="28"/>
      <c r="E238" s="28"/>
    </row>
    <row r="239" spans="1:12">
      <c r="A239" s="28"/>
    </row>
  </sheetData>
  <mergeCells count="17">
    <mergeCell ref="A223:A226"/>
    <mergeCell ref="A13:A66"/>
    <mergeCell ref="A67:A124"/>
    <mergeCell ref="A125:A146"/>
    <mergeCell ref="A147:A164"/>
    <mergeCell ref="D1:G1"/>
    <mergeCell ref="D2:G2"/>
    <mergeCell ref="D3:G3"/>
    <mergeCell ref="A165:A222"/>
    <mergeCell ref="A7:G7"/>
    <mergeCell ref="A10:G10"/>
    <mergeCell ref="D11:G11"/>
    <mergeCell ref="C11:C12"/>
    <mergeCell ref="B11:B12"/>
    <mergeCell ref="A11:A12"/>
    <mergeCell ref="A8:G8"/>
    <mergeCell ref="A9:G9"/>
  </mergeCells>
  <printOptions horizontalCentered="1"/>
  <pageMargins left="0.39370078740157483" right="0.39370078740157483" top="1.1811023622047245" bottom="0.3937007874015748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Лист1!_Hlk183014561</vt:lpstr>
      <vt:lpstr>Лист1!_Hlk183512871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2025-04-29T12:16:22Z</dcterms:modified>
</cp:coreProperties>
</file>